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https://royalsocietychemistry-my.sharepoint.com/personal/belcherg_rsc_org/Documents/Documents/Finance forms and templates/Member expenses/"/>
    </mc:Choice>
  </mc:AlternateContent>
  <xr:revisionPtr revIDLastSave="28" documentId="8_{26B13F5C-3193-4A54-B9E5-7AE8555D748A}" xr6:coauthVersionLast="47" xr6:coauthVersionMax="47" xr10:uidLastSave="{3873C06B-24F4-4960-845C-65F0AF161813}"/>
  <bookViews>
    <workbookView xWindow="-120" yWindow="-120" windowWidth="38640" windowHeight="21240" xr2:uid="{00000000-000D-0000-FFFF-FFFF00000000}"/>
  </bookViews>
  <sheets>
    <sheet name="Expenses Policy Guidance" sheetId="26" r:id="rId1"/>
    <sheet name="ExpenseForm" sheetId="10" r:id="rId2"/>
    <sheet name="Admin" sheetId="20" state="hidden" r:id="rId3"/>
    <sheet name="Email Data" sheetId="25" state="hidden" r:id="rId4"/>
    <sheet name="Finance" sheetId="8" state="hidden" r:id="rId5"/>
    <sheet name="Ls_XLB_WorkbookFile" sheetId="13" state="veryHidden" r:id="rId6"/>
    <sheet name="Ls_AgXLB_WorkbookFile" sheetId="12" state="veryHidden" r:id="rId7"/>
    <sheet name="Netsuite Upload" sheetId="24" state="hidden" r:id="rId8"/>
    <sheet name="DataSource" sheetId="19" state="hidden" r:id="rId9"/>
    <sheet name="Purchase Items" sheetId="23" state="hidden" r:id="rId10"/>
  </sheets>
  <definedNames>
    <definedName name="_xlnm._FilterDatabase" localSheetId="1" hidden="1">ExpenseForm!$A$45:$I$46</definedName>
    <definedName name="_xlnm._FilterDatabase" localSheetId="9" hidden="1">'Purchase Items'!$A$1:$J$21</definedName>
    <definedName name="approvers">DataSource!#REF!</definedName>
    <definedName name="bu">DataSource!$O$306:$O$309</definedName>
    <definedName name="Budget_Codes">#REF!</definedName>
    <definedName name="countries">DataSource!$E$14:$E$265</definedName>
    <definedName name="currency">DataSource!$H$267:$H$296</definedName>
    <definedName name="directors">DataSource!#REF!</definedName>
    <definedName name="expensescategory">DataSource!$M$298:$M$307</definedName>
    <definedName name="salutation">DataSource!$C$5:$C$12</definedName>
    <definedName name="yesno">DataSource!$A$2:$A$3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20" l="1"/>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Q17" i="10"/>
  <c r="J41" i="23"/>
  <c r="H41" i="23"/>
  <c r="J40" i="23"/>
  <c r="H40" i="23"/>
  <c r="J39" i="23"/>
  <c r="H39" i="23"/>
  <c r="J38" i="23"/>
  <c r="H38" i="23"/>
  <c r="J37" i="23"/>
  <c r="H37" i="23"/>
  <c r="J36" i="23"/>
  <c r="H36" i="23"/>
  <c r="J35" i="23"/>
  <c r="H35" i="23"/>
  <c r="J34" i="23"/>
  <c r="H34" i="23"/>
  <c r="J33" i="23"/>
  <c r="H33" i="23"/>
  <c r="J32" i="23"/>
  <c r="H32" i="23"/>
  <c r="J31" i="23"/>
  <c r="H31" i="23"/>
  <c r="J30" i="23"/>
  <c r="H30" i="23"/>
  <c r="J29" i="23"/>
  <c r="H29" i="23"/>
  <c r="J28" i="23"/>
  <c r="H28" i="23"/>
  <c r="J27" i="23"/>
  <c r="H27" i="23"/>
  <c r="J26" i="23"/>
  <c r="H26" i="23"/>
  <c r="J25" i="23"/>
  <c r="H25" i="23"/>
  <c r="J24" i="23"/>
  <c r="H24" i="23"/>
  <c r="J23" i="23"/>
  <c r="H23" i="23"/>
  <c r="J22" i="23"/>
  <c r="H22" i="23"/>
  <c r="I33" i="23" l="1"/>
  <c r="I35" i="23"/>
  <c r="I36" i="23"/>
  <c r="I37" i="23"/>
  <c r="I32" i="23"/>
  <c r="I39" i="23"/>
  <c r="I38" i="23"/>
  <c r="I40" i="23"/>
  <c r="I41" i="23"/>
  <c r="I34" i="23"/>
  <c r="H45" i="23"/>
  <c r="H44" i="23"/>
  <c r="H43" i="23"/>
  <c r="H42" i="23"/>
  <c r="H21" i="23"/>
  <c r="H20" i="23"/>
  <c r="H19" i="23"/>
  <c r="H18" i="23"/>
  <c r="H17" i="23"/>
  <c r="H16" i="23"/>
  <c r="H15" i="23"/>
  <c r="H14" i="23"/>
  <c r="H13" i="23"/>
  <c r="H12" i="23"/>
  <c r="H11" i="23"/>
  <c r="H10" i="23"/>
  <c r="H9" i="23"/>
  <c r="H8" i="23"/>
  <c r="H7" i="23"/>
  <c r="H6" i="23"/>
  <c r="H5" i="23"/>
  <c r="H4" i="23"/>
  <c r="H3" i="23"/>
  <c r="H2" i="23"/>
  <c r="J45" i="23"/>
  <c r="J44" i="23"/>
  <c r="I9" i="23" l="1"/>
  <c r="I45" i="23"/>
  <c r="I10" i="23"/>
  <c r="I2" i="23"/>
  <c r="I11" i="23"/>
  <c r="I12" i="23"/>
  <c r="I15" i="23"/>
  <c r="I17" i="23"/>
  <c r="I18" i="23"/>
  <c r="I13" i="23"/>
  <c r="I14" i="23"/>
  <c r="I24" i="23"/>
  <c r="I3" i="23"/>
  <c r="I19" i="23"/>
  <c r="I31" i="23"/>
  <c r="I16" i="23"/>
  <c r="I43" i="23"/>
  <c r="I28" i="23"/>
  <c r="I30" i="23"/>
  <c r="I29" i="23"/>
  <c r="I20" i="23"/>
  <c r="I27" i="23"/>
  <c r="I44" i="23"/>
  <c r="I5" i="23"/>
  <c r="I21" i="23"/>
  <c r="I26" i="23"/>
  <c r="I6" i="23"/>
  <c r="I42" i="23"/>
  <c r="I22" i="23"/>
  <c r="I7" i="23"/>
  <c r="I23" i="23"/>
  <c r="I8" i="23"/>
  <c r="I25" i="23"/>
  <c r="I4" i="23"/>
  <c r="D3" i="25"/>
  <c r="J43" i="23" l="1"/>
  <c r="AB24" i="8"/>
  <c r="AB23" i="8"/>
  <c r="AB22" i="8"/>
  <c r="AB21" i="8"/>
  <c r="AB20" i="8"/>
  <c r="AB19" i="8"/>
  <c r="AB18" i="8"/>
  <c r="AB17" i="8"/>
  <c r="AB16" i="8"/>
  <c r="J42" i="23"/>
  <c r="D41" i="10"/>
  <c r="AB25" i="8" l="1"/>
  <c r="AB26" i="8" s="1"/>
  <c r="AB27" i="8" s="1"/>
  <c r="F18" i="8"/>
  <c r="G18" i="8"/>
  <c r="H18" i="8"/>
  <c r="I18" i="8"/>
  <c r="J18" i="8"/>
  <c r="K18" i="8"/>
  <c r="L18" i="8"/>
  <c r="M18" i="8"/>
  <c r="N18" i="8"/>
  <c r="O18" i="8"/>
  <c r="P18" i="8"/>
  <c r="Q18" i="8"/>
  <c r="R18" i="8"/>
  <c r="S18" i="8"/>
  <c r="T18" i="8"/>
  <c r="U18" i="8"/>
  <c r="V18" i="8"/>
  <c r="W18" i="8"/>
  <c r="X18" i="8"/>
  <c r="Y18" i="8"/>
  <c r="Z18" i="8"/>
  <c r="AA18" i="8"/>
  <c r="AC18" i="8"/>
  <c r="F19" i="8"/>
  <c r="G19" i="8"/>
  <c r="H19" i="8"/>
  <c r="I19" i="8"/>
  <c r="J19" i="8"/>
  <c r="K19" i="8"/>
  <c r="L19" i="8"/>
  <c r="M19" i="8"/>
  <c r="N19" i="8"/>
  <c r="O19" i="8"/>
  <c r="P19" i="8"/>
  <c r="Q19" i="8"/>
  <c r="R19" i="8"/>
  <c r="S19" i="8"/>
  <c r="T19" i="8"/>
  <c r="U19" i="8"/>
  <c r="V19" i="8"/>
  <c r="W19" i="8"/>
  <c r="X19" i="8"/>
  <c r="Y19" i="8"/>
  <c r="Z19" i="8"/>
  <c r="AA19" i="8"/>
  <c r="AC19" i="8"/>
  <c r="F20" i="8"/>
  <c r="G20" i="8"/>
  <c r="H20" i="8"/>
  <c r="I20" i="8"/>
  <c r="J20" i="8"/>
  <c r="K20" i="8"/>
  <c r="L20" i="8"/>
  <c r="M20" i="8"/>
  <c r="N20" i="8"/>
  <c r="O20" i="8"/>
  <c r="P20" i="8"/>
  <c r="Q20" i="8"/>
  <c r="R20" i="8"/>
  <c r="S20" i="8"/>
  <c r="T20" i="8"/>
  <c r="U20" i="8"/>
  <c r="V20" i="8"/>
  <c r="W20" i="8"/>
  <c r="X20" i="8"/>
  <c r="Y20" i="8"/>
  <c r="Z20" i="8"/>
  <c r="AA20" i="8"/>
  <c r="AC20" i="8"/>
  <c r="S15" i="10" l="1"/>
  <c r="S13" i="10"/>
  <c r="S11" i="10"/>
  <c r="S9" i="10"/>
  <c r="S17" i="10"/>
  <c r="Q15" i="10" l="1"/>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J3" i="23"/>
  <c r="J4" i="23"/>
  <c r="J5" i="23"/>
  <c r="J6" i="23"/>
  <c r="J7" i="23"/>
  <c r="J8" i="23"/>
  <c r="J9" i="23"/>
  <c r="J10" i="23"/>
  <c r="J11" i="23"/>
  <c r="J12" i="23"/>
  <c r="J13" i="23"/>
  <c r="J14" i="23"/>
  <c r="J15" i="23"/>
  <c r="J16" i="23"/>
  <c r="J17" i="23"/>
  <c r="J18" i="23"/>
  <c r="J19" i="23"/>
  <c r="J20" i="23"/>
  <c r="J21" i="23"/>
  <c r="J2" i="23"/>
  <c r="Q57" i="10" l="1"/>
  <c r="A28" i="20" s="1"/>
  <c r="Q47" i="10"/>
  <c r="A18" i="20" s="1"/>
  <c r="A2" i="24" s="1"/>
  <c r="Q71" i="10"/>
  <c r="A42" i="20" s="1"/>
  <c r="Q59" i="10"/>
  <c r="A30" i="20" s="1"/>
  <c r="Q70" i="10"/>
  <c r="A41" i="20" s="1"/>
  <c r="Q73" i="10"/>
  <c r="A44" i="20" s="1"/>
  <c r="Q68" i="10"/>
  <c r="A39" i="20" s="1"/>
  <c r="Q56" i="10"/>
  <c r="A27" i="20" s="1"/>
  <c r="Q67" i="10"/>
  <c r="A38" i="20" s="1"/>
  <c r="Q54" i="10"/>
  <c r="A25" i="20" s="1"/>
  <c r="Q69" i="10"/>
  <c r="A40" i="20" s="1"/>
  <c r="Q64" i="10"/>
  <c r="A35" i="20" s="1"/>
  <c r="Q65" i="10"/>
  <c r="A36" i="20" s="1"/>
  <c r="Q49" i="10"/>
  <c r="A20" i="20" s="1"/>
  <c r="Q75" i="10"/>
  <c r="A46" i="20" s="1"/>
  <c r="Q74" i="10"/>
  <c r="A45" i="20" s="1"/>
  <c r="Q51" i="10"/>
  <c r="A22" i="20" s="1"/>
  <c r="Q61" i="10"/>
  <c r="A32" i="20" s="1"/>
  <c r="Q50" i="10"/>
  <c r="A21" i="20" s="1"/>
  <c r="Q58" i="10"/>
  <c r="A29" i="20" s="1"/>
  <c r="Q72" i="10"/>
  <c r="A43" i="20" s="1"/>
  <c r="Q48" i="10"/>
  <c r="Q55" i="10"/>
  <c r="A26" i="20" s="1"/>
  <c r="Q52" i="10"/>
  <c r="A23" i="20" s="1"/>
  <c r="Q53" i="10"/>
  <c r="A24" i="20" s="1"/>
  <c r="Q62" i="10"/>
  <c r="A33" i="20" s="1"/>
  <c r="Q66" i="10"/>
  <c r="A37" i="20" s="1"/>
  <c r="Q60" i="10"/>
  <c r="A31" i="20" s="1"/>
  <c r="Q63" i="10"/>
  <c r="A34" i="20" s="1"/>
  <c r="A19" i="20" l="1"/>
  <c r="A3" i="24" s="1"/>
  <c r="A10" i="24"/>
  <c r="P10" i="24" s="1"/>
  <c r="A14" i="24"/>
  <c r="T14" i="24" s="1"/>
  <c r="A18" i="24"/>
  <c r="O18" i="24" s="1"/>
  <c r="A22" i="24"/>
  <c r="O22" i="24" s="1"/>
  <c r="A26" i="24"/>
  <c r="O26" i="24" s="1"/>
  <c r="A30" i="24"/>
  <c r="O30" i="24" s="1"/>
  <c r="A4" i="24"/>
  <c r="P4" i="24" s="1"/>
  <c r="A12" i="24"/>
  <c r="S12" i="24" s="1"/>
  <c r="A16" i="24"/>
  <c r="H16" i="24" s="1"/>
  <c r="A24" i="24"/>
  <c r="S24" i="24" s="1"/>
  <c r="A11" i="24"/>
  <c r="E11" i="24" s="1"/>
  <c r="A7" i="24"/>
  <c r="T7" i="24" s="1"/>
  <c r="A15" i="24"/>
  <c r="A19" i="24"/>
  <c r="S19" i="24" s="1"/>
  <c r="A27" i="24"/>
  <c r="F27" i="24" s="1"/>
  <c r="A23" i="24"/>
  <c r="O23" i="24" s="1"/>
  <c r="M2" i="24"/>
  <c r="L2" i="24"/>
  <c r="X2" i="24"/>
  <c r="N2" i="24"/>
  <c r="A8" i="24"/>
  <c r="P8" i="24" s="1"/>
  <c r="A20" i="24"/>
  <c r="P20" i="24" s="1"/>
  <c r="A28" i="24"/>
  <c r="F28" i="24" s="1"/>
  <c r="A5" i="24"/>
  <c r="B5" i="24" s="1"/>
  <c r="A17" i="24"/>
  <c r="K17" i="24" s="1"/>
  <c r="A21" i="24"/>
  <c r="P21" i="24" s="1"/>
  <c r="A25" i="24"/>
  <c r="P25" i="24" s="1"/>
  <c r="A29" i="24"/>
  <c r="G29" i="24" s="1"/>
  <c r="A13" i="24"/>
  <c r="W13" i="24" s="1"/>
  <c r="A6" i="24"/>
  <c r="Q22" i="20"/>
  <c r="R22" i="20" s="1"/>
  <c r="Q18" i="20"/>
  <c r="R18" i="20" s="1"/>
  <c r="G2" i="24"/>
  <c r="R35" i="20"/>
  <c r="Q35" i="20"/>
  <c r="Q24" i="20"/>
  <c r="R24" i="20" s="1"/>
  <c r="Q37" i="20"/>
  <c r="R37" i="20"/>
  <c r="R45" i="20"/>
  <c r="Q45" i="20"/>
  <c r="Q38" i="20"/>
  <c r="R38" i="20"/>
  <c r="Q28" i="20"/>
  <c r="R28" i="20" s="1"/>
  <c r="Q23" i="20"/>
  <c r="R23" i="20" s="1"/>
  <c r="R39" i="20"/>
  <c r="Q39" i="20"/>
  <c r="R36" i="20"/>
  <c r="Q36" i="20"/>
  <c r="R33" i="20"/>
  <c r="Q33" i="20"/>
  <c r="Q29" i="20"/>
  <c r="R29" i="20"/>
  <c r="Q20" i="20"/>
  <c r="R20" i="20" s="1"/>
  <c r="Q42" i="20"/>
  <c r="R42" i="20"/>
  <c r="R32" i="20"/>
  <c r="Q32" i="20"/>
  <c r="Q27" i="20"/>
  <c r="R27" i="20" s="1"/>
  <c r="R43" i="20"/>
  <c r="Q43" i="20"/>
  <c r="R44" i="20"/>
  <c r="Q44" i="20"/>
  <c r="Q34" i="20"/>
  <c r="R34" i="20"/>
  <c r="Q26" i="20"/>
  <c r="R26" i="20" s="1"/>
  <c r="Q30" i="20"/>
  <c r="R30" i="20"/>
  <c r="Q46" i="20"/>
  <c r="R46" i="20"/>
  <c r="R40" i="20"/>
  <c r="Q40" i="20"/>
  <c r="R31" i="20"/>
  <c r="Q31" i="20"/>
  <c r="Q21" i="20"/>
  <c r="R21" i="20" s="1"/>
  <c r="R41" i="20"/>
  <c r="Q41" i="20"/>
  <c r="J6" i="24" l="1"/>
  <c r="G3" i="24"/>
  <c r="N3" i="24"/>
  <c r="X3" i="24"/>
  <c r="L3" i="24"/>
  <c r="M3" i="24"/>
  <c r="Q19" i="20"/>
  <c r="R19" i="20" s="1"/>
  <c r="E10" i="24"/>
  <c r="W10" i="24"/>
  <c r="J10" i="24"/>
  <c r="K10" i="24"/>
  <c r="H14" i="24"/>
  <c r="T10" i="24"/>
  <c r="F14" i="24"/>
  <c r="S10" i="24"/>
  <c r="F10" i="24"/>
  <c r="H10" i="24"/>
  <c r="I10" i="24"/>
  <c r="V10" i="24"/>
  <c r="J14" i="24"/>
  <c r="S14" i="24"/>
  <c r="B10" i="24"/>
  <c r="O10" i="24"/>
  <c r="U10" i="24"/>
  <c r="P14" i="24"/>
  <c r="C10" i="24"/>
  <c r="C13" i="24"/>
  <c r="K14" i="24"/>
  <c r="E14" i="24"/>
  <c r="I14" i="24"/>
  <c r="W14" i="24"/>
  <c r="U29" i="24"/>
  <c r="P18" i="24"/>
  <c r="O29" i="24"/>
  <c r="J29" i="24"/>
  <c r="C29" i="24"/>
  <c r="P29" i="24"/>
  <c r="F29" i="24"/>
  <c r="H29" i="24"/>
  <c r="W29" i="24"/>
  <c r="T29" i="24"/>
  <c r="E29" i="24"/>
  <c r="S29" i="24"/>
  <c r="S13" i="24"/>
  <c r="C18" i="24"/>
  <c r="E13" i="24"/>
  <c r="U13" i="24"/>
  <c r="U18" i="24"/>
  <c r="K18" i="24"/>
  <c r="V18" i="24"/>
  <c r="B18" i="24"/>
  <c r="S18" i="24"/>
  <c r="H22" i="24"/>
  <c r="P22" i="24"/>
  <c r="J13" i="24"/>
  <c r="K22" i="24"/>
  <c r="F22" i="24"/>
  <c r="H18" i="24"/>
  <c r="J18" i="24"/>
  <c r="W18" i="24"/>
  <c r="B22" i="24"/>
  <c r="E22" i="24"/>
  <c r="F18" i="24"/>
  <c r="B6" i="24"/>
  <c r="E18" i="24"/>
  <c r="I18" i="24"/>
  <c r="W22" i="24"/>
  <c r="V14" i="24"/>
  <c r="U14" i="24"/>
  <c r="P30" i="24"/>
  <c r="F26" i="24"/>
  <c r="B26" i="24"/>
  <c r="K4" i="24"/>
  <c r="F4" i="24"/>
  <c r="V4" i="24"/>
  <c r="E4" i="24"/>
  <c r="U26" i="24"/>
  <c r="I7" i="24"/>
  <c r="P26" i="24"/>
  <c r="C4" i="24"/>
  <c r="F30" i="24"/>
  <c r="W4" i="24"/>
  <c r="T16" i="24"/>
  <c r="S4" i="24"/>
  <c r="H7" i="24"/>
  <c r="P7" i="24"/>
  <c r="K26" i="24"/>
  <c r="I26" i="24"/>
  <c r="W26" i="24"/>
  <c r="H27" i="24"/>
  <c r="O16" i="24"/>
  <c r="I4" i="24"/>
  <c r="T26" i="24"/>
  <c r="H30" i="24"/>
  <c r="P27" i="24"/>
  <c r="V16" i="24"/>
  <c r="B16" i="24"/>
  <c r="H26" i="24"/>
  <c r="V30" i="24"/>
  <c r="C26" i="24"/>
  <c r="K30" i="24"/>
  <c r="J16" i="24"/>
  <c r="J26" i="24"/>
  <c r="W27" i="24"/>
  <c r="U4" i="24"/>
  <c r="E26" i="24"/>
  <c r="V26" i="24"/>
  <c r="S26" i="24"/>
  <c r="C30" i="24"/>
  <c r="H4" i="24"/>
  <c r="T4" i="24"/>
  <c r="U23" i="24"/>
  <c r="J4" i="24"/>
  <c r="B7" i="24"/>
  <c r="V8" i="24"/>
  <c r="H8" i="24"/>
  <c r="O27" i="24"/>
  <c r="J12" i="24"/>
  <c r="U27" i="24"/>
  <c r="V7" i="24"/>
  <c r="C27" i="24"/>
  <c r="C16" i="24"/>
  <c r="C22" i="24"/>
  <c r="T27" i="24"/>
  <c r="U12" i="24"/>
  <c r="W16" i="24"/>
  <c r="J22" i="24"/>
  <c r="P24" i="24"/>
  <c r="E12" i="24"/>
  <c r="H12" i="24"/>
  <c r="B12" i="24"/>
  <c r="V12" i="24"/>
  <c r="O12" i="24"/>
  <c r="U30" i="24"/>
  <c r="E30" i="24"/>
  <c r="E24" i="24"/>
  <c r="S22" i="24"/>
  <c r="K24" i="24"/>
  <c r="I22" i="24"/>
  <c r="U22" i="24"/>
  <c r="S30" i="24"/>
  <c r="O24" i="24"/>
  <c r="J30" i="24"/>
  <c r="T24" i="24"/>
  <c r="H24" i="24"/>
  <c r="B30" i="24"/>
  <c r="B24" i="24"/>
  <c r="V24" i="24"/>
  <c r="K21" i="24"/>
  <c r="V27" i="24"/>
  <c r="J27" i="24"/>
  <c r="K27" i="24"/>
  <c r="T30" i="24"/>
  <c r="E27" i="24"/>
  <c r="I27" i="24"/>
  <c r="B27" i="24"/>
  <c r="U21" i="24"/>
  <c r="W11" i="24"/>
  <c r="H11" i="24"/>
  <c r="C24" i="24"/>
  <c r="I24" i="24"/>
  <c r="W24" i="24"/>
  <c r="I16" i="24"/>
  <c r="J11" i="24"/>
  <c r="I11" i="24"/>
  <c r="K16" i="24"/>
  <c r="B21" i="24"/>
  <c r="E16" i="24"/>
  <c r="T21" i="24"/>
  <c r="O20" i="24"/>
  <c r="I20" i="24"/>
  <c r="B20" i="24"/>
  <c r="V20" i="24"/>
  <c r="C20" i="24"/>
  <c r="P5" i="24"/>
  <c r="U20" i="24"/>
  <c r="H20" i="24"/>
  <c r="E20" i="24"/>
  <c r="T20" i="24"/>
  <c r="P28" i="24"/>
  <c r="J20" i="24"/>
  <c r="W20" i="24"/>
  <c r="K20" i="24"/>
  <c r="H28" i="24"/>
  <c r="O21" i="24"/>
  <c r="T12" i="24"/>
  <c r="K8" i="24"/>
  <c r="K28" i="24"/>
  <c r="H21" i="24"/>
  <c r="K12" i="24"/>
  <c r="B8" i="24"/>
  <c r="V21" i="24"/>
  <c r="T8" i="24"/>
  <c r="I28" i="24"/>
  <c r="E8" i="24"/>
  <c r="S20" i="24"/>
  <c r="U28" i="24"/>
  <c r="W28" i="24"/>
  <c r="S28" i="24"/>
  <c r="J21" i="24"/>
  <c r="C12" i="24"/>
  <c r="C8" i="24"/>
  <c r="C14" i="24"/>
  <c r="E21" i="24"/>
  <c r="J28" i="24"/>
  <c r="W21" i="24"/>
  <c r="I12" i="24"/>
  <c r="I8" i="24"/>
  <c r="B14" i="24"/>
  <c r="W12" i="24"/>
  <c r="T28" i="24"/>
  <c r="B28" i="24"/>
  <c r="C21" i="24"/>
  <c r="S21" i="24"/>
  <c r="S27" i="24"/>
  <c r="I21" i="24"/>
  <c r="B4" i="24"/>
  <c r="E5" i="24"/>
  <c r="J5" i="24"/>
  <c r="I5" i="24"/>
  <c r="S5" i="24"/>
  <c r="U5" i="24"/>
  <c r="P23" i="24"/>
  <c r="F23" i="24"/>
  <c r="S23" i="24"/>
  <c r="W8" i="24"/>
  <c r="J23" i="24"/>
  <c r="W23" i="24"/>
  <c r="H5" i="24"/>
  <c r="K23" i="24"/>
  <c r="W5" i="24"/>
  <c r="F21" i="24"/>
  <c r="H23" i="24"/>
  <c r="F8" i="24"/>
  <c r="B23" i="24"/>
  <c r="V5" i="24"/>
  <c r="C23" i="24"/>
  <c r="T23" i="24"/>
  <c r="E23" i="24"/>
  <c r="F5" i="24"/>
  <c r="I23" i="24"/>
  <c r="K5" i="24"/>
  <c r="V23" i="24"/>
  <c r="W17" i="24"/>
  <c r="I25" i="24"/>
  <c r="V17" i="24"/>
  <c r="C5" i="24"/>
  <c r="E17" i="24"/>
  <c r="K7" i="24"/>
  <c r="W25" i="24"/>
  <c r="T5" i="24"/>
  <c r="J17" i="24"/>
  <c r="U7" i="24"/>
  <c r="S25" i="24"/>
  <c r="T17" i="24"/>
  <c r="E7" i="24"/>
  <c r="K25" i="24"/>
  <c r="E19" i="24"/>
  <c r="G19" i="24"/>
  <c r="H19" i="24"/>
  <c r="M15" i="24"/>
  <c r="N15" i="24"/>
  <c r="X15" i="24"/>
  <c r="L15" i="24"/>
  <c r="C19" i="24"/>
  <c r="G15" i="24"/>
  <c r="I19" i="24"/>
  <c r="X6" i="24"/>
  <c r="M6" i="24"/>
  <c r="L6" i="24"/>
  <c r="N6" i="24"/>
  <c r="N7" i="24"/>
  <c r="M7" i="24"/>
  <c r="X7" i="24"/>
  <c r="L7" i="24"/>
  <c r="V19" i="24"/>
  <c r="P19" i="24"/>
  <c r="G6" i="24"/>
  <c r="G7" i="24"/>
  <c r="J19" i="24"/>
  <c r="L13" i="24"/>
  <c r="N13" i="24"/>
  <c r="X13" i="24"/>
  <c r="M13" i="24"/>
  <c r="L11" i="24"/>
  <c r="M11" i="24"/>
  <c r="N11" i="24"/>
  <c r="X11" i="24"/>
  <c r="W19" i="24"/>
  <c r="F19" i="24"/>
  <c r="G13" i="24"/>
  <c r="G11" i="24"/>
  <c r="N29" i="24"/>
  <c r="M29" i="24"/>
  <c r="X29" i="24"/>
  <c r="L29" i="24"/>
  <c r="M19" i="24"/>
  <c r="X19" i="24"/>
  <c r="N19" i="24"/>
  <c r="L19" i="24"/>
  <c r="O19" i="24"/>
  <c r="P15" i="24"/>
  <c r="F11" i="24"/>
  <c r="N25" i="24"/>
  <c r="X25" i="24"/>
  <c r="L25" i="24"/>
  <c r="M25" i="24"/>
  <c r="B29" i="24"/>
  <c r="G25" i="24"/>
  <c r="F25" i="24"/>
  <c r="M21" i="24"/>
  <c r="X21" i="24"/>
  <c r="N21" i="24"/>
  <c r="L21" i="24"/>
  <c r="X24" i="24"/>
  <c r="L24" i="24"/>
  <c r="N24" i="24"/>
  <c r="M24" i="24"/>
  <c r="I29" i="24"/>
  <c r="G21" i="24"/>
  <c r="G24" i="24"/>
  <c r="T15" i="24"/>
  <c r="I13" i="24"/>
  <c r="V29" i="24"/>
  <c r="F15" i="24"/>
  <c r="X17" i="24"/>
  <c r="L17" i="24"/>
  <c r="M17" i="24"/>
  <c r="N17" i="24"/>
  <c r="X16" i="24"/>
  <c r="L16" i="24"/>
  <c r="N16" i="24"/>
  <c r="M16" i="24"/>
  <c r="H15" i="24"/>
  <c r="B13" i="24"/>
  <c r="K29" i="24"/>
  <c r="F24" i="24"/>
  <c r="G17" i="24"/>
  <c r="G16" i="24"/>
  <c r="I15" i="24"/>
  <c r="T13" i="24"/>
  <c r="P11" i="24"/>
  <c r="L5" i="24"/>
  <c r="X5" i="24"/>
  <c r="M5" i="24"/>
  <c r="N5" i="24"/>
  <c r="L12" i="24"/>
  <c r="M12" i="24"/>
  <c r="N12" i="24"/>
  <c r="X12" i="24"/>
  <c r="A9" i="24"/>
  <c r="G9" i="24" s="1"/>
  <c r="V15" i="24"/>
  <c r="H13" i="24"/>
  <c r="U24" i="24"/>
  <c r="P16" i="24"/>
  <c r="G5" i="24"/>
  <c r="G12" i="24"/>
  <c r="E15" i="24"/>
  <c r="O13" i="24"/>
  <c r="J24" i="24"/>
  <c r="F16" i="24"/>
  <c r="X28" i="24"/>
  <c r="M28" i="24"/>
  <c r="L28" i="24"/>
  <c r="N28" i="24"/>
  <c r="X4" i="24"/>
  <c r="L4" i="24"/>
  <c r="M4" i="24"/>
  <c r="N4" i="24"/>
  <c r="C15" i="24"/>
  <c r="V13" i="24"/>
  <c r="F6" i="24"/>
  <c r="G28" i="24"/>
  <c r="G4" i="24"/>
  <c r="J15" i="24"/>
  <c r="K13" i="24"/>
  <c r="P13" i="24"/>
  <c r="P6" i="24"/>
  <c r="X20" i="24"/>
  <c r="L20" i="24"/>
  <c r="M20" i="24"/>
  <c r="N20" i="24"/>
  <c r="N30" i="24"/>
  <c r="X30" i="24"/>
  <c r="M30" i="24"/>
  <c r="L30" i="24"/>
  <c r="P17" i="24"/>
  <c r="G20" i="24"/>
  <c r="G30" i="24"/>
  <c r="S15" i="24"/>
  <c r="I6" i="24"/>
  <c r="M8" i="24"/>
  <c r="X8" i="24"/>
  <c r="N8" i="24"/>
  <c r="L8" i="24"/>
  <c r="X26" i="24"/>
  <c r="M26" i="24"/>
  <c r="L26" i="24"/>
  <c r="N26" i="24"/>
  <c r="K15" i="24"/>
  <c r="U25" i="24"/>
  <c r="V6" i="24"/>
  <c r="G8" i="24"/>
  <c r="G26" i="24"/>
  <c r="T25" i="24"/>
  <c r="P12" i="24"/>
  <c r="S6" i="24"/>
  <c r="X22" i="24"/>
  <c r="L22" i="24"/>
  <c r="N22" i="24"/>
  <c r="M22" i="24"/>
  <c r="C25" i="24"/>
  <c r="T6" i="24"/>
  <c r="G22" i="24"/>
  <c r="E28" i="24"/>
  <c r="B11" i="24"/>
  <c r="O15" i="24"/>
  <c r="S17" i="24"/>
  <c r="S8" i="24"/>
  <c r="B25" i="24"/>
  <c r="F13" i="24"/>
  <c r="K6" i="24"/>
  <c r="X18" i="24"/>
  <c r="N18" i="24"/>
  <c r="M18" i="24"/>
  <c r="L18" i="24"/>
  <c r="U19" i="24"/>
  <c r="B15" i="24"/>
  <c r="U11" i="24"/>
  <c r="U17" i="24"/>
  <c r="U8" i="24"/>
  <c r="O25" i="24"/>
  <c r="F17" i="24"/>
  <c r="H6" i="24"/>
  <c r="G18" i="24"/>
  <c r="W15" i="24"/>
  <c r="V11" i="24"/>
  <c r="S11" i="24"/>
  <c r="U15" i="24"/>
  <c r="C17" i="24"/>
  <c r="W7" i="24"/>
  <c r="J8" i="24"/>
  <c r="V25" i="24"/>
  <c r="F20" i="24"/>
  <c r="C6" i="24"/>
  <c r="N23" i="24"/>
  <c r="L23" i="24"/>
  <c r="M23" i="24"/>
  <c r="X23" i="24"/>
  <c r="N14" i="24"/>
  <c r="L14" i="24"/>
  <c r="M14" i="24"/>
  <c r="X14" i="24"/>
  <c r="K11" i="24"/>
  <c r="O11" i="24"/>
  <c r="O17" i="24"/>
  <c r="C7" i="24"/>
  <c r="K19" i="24"/>
  <c r="E25" i="24"/>
  <c r="U6" i="24"/>
  <c r="G23" i="24"/>
  <c r="G14" i="24"/>
  <c r="C11" i="24"/>
  <c r="T11" i="24"/>
  <c r="V28" i="24"/>
  <c r="S16" i="24"/>
  <c r="I30" i="24"/>
  <c r="B17" i="24"/>
  <c r="S7" i="24"/>
  <c r="T22" i="24"/>
  <c r="T19" i="24"/>
  <c r="H25" i="24"/>
  <c r="F7" i="24"/>
  <c r="E6" i="24"/>
  <c r="N27" i="24"/>
  <c r="L27" i="24"/>
  <c r="M27" i="24"/>
  <c r="X27" i="24"/>
  <c r="N10" i="24"/>
  <c r="M10" i="24"/>
  <c r="X10" i="24"/>
  <c r="L10" i="24"/>
  <c r="H17" i="24"/>
  <c r="O28" i="24"/>
  <c r="C28" i="24"/>
  <c r="U16" i="24"/>
  <c r="T18" i="24"/>
  <c r="W30" i="24"/>
  <c r="I17" i="24"/>
  <c r="J7" i="24"/>
  <c r="V22" i="24"/>
  <c r="B19" i="24"/>
  <c r="J25" i="24"/>
  <c r="O14" i="24"/>
  <c r="F12" i="24"/>
  <c r="W6" i="24"/>
  <c r="G27" i="24"/>
  <c r="G10" i="24"/>
  <c r="Q25" i="20"/>
  <c r="R25" i="20" s="1"/>
  <c r="F3" i="24"/>
  <c r="F2" i="24"/>
  <c r="P3" i="24"/>
  <c r="P2" i="24"/>
  <c r="C2" i="24"/>
  <c r="B2" i="24"/>
  <c r="J2" i="24"/>
  <c r="I2" i="24"/>
  <c r="E2" i="24"/>
  <c r="U2" i="24"/>
  <c r="S2" i="24"/>
  <c r="V2" i="24"/>
  <c r="K2" i="24"/>
  <c r="T2" i="24"/>
  <c r="W2" i="24"/>
  <c r="E3" i="24"/>
  <c r="S3" i="24"/>
  <c r="W3" i="24"/>
  <c r="V3" i="24"/>
  <c r="I3" i="24"/>
  <c r="T3" i="24"/>
  <c r="K3" i="24"/>
  <c r="B3" i="24"/>
  <c r="C3" i="24"/>
  <c r="U3" i="24"/>
  <c r="C8" i="8"/>
  <c r="J3" i="24" l="1"/>
  <c r="V9" i="24"/>
  <c r="W9" i="24"/>
  <c r="T9" i="24"/>
  <c r="P9" i="24"/>
  <c r="F9" i="24"/>
  <c r="N9" i="24"/>
  <c r="L9" i="24"/>
  <c r="M9" i="24"/>
  <c r="X9" i="24"/>
  <c r="E9" i="24"/>
  <c r="B9" i="24"/>
  <c r="I9" i="24"/>
  <c r="U9" i="24"/>
  <c r="K9" i="24"/>
  <c r="C9" i="24"/>
  <c r="J9" i="24"/>
  <c r="S9" i="24"/>
  <c r="H9" i="24"/>
  <c r="M47" i="10"/>
  <c r="M48" i="10"/>
  <c r="M49" i="10"/>
  <c r="M52" i="10"/>
  <c r="M53" i="10"/>
  <c r="M55" i="10"/>
  <c r="M56" i="10"/>
  <c r="M57" i="10"/>
  <c r="M61" i="10"/>
  <c r="M62" i="10"/>
  <c r="M63" i="10"/>
  <c r="M64" i="10"/>
  <c r="M65" i="10"/>
  <c r="M67" i="10"/>
  <c r="M68" i="10"/>
  <c r="M69" i="10"/>
  <c r="M70" i="10"/>
  <c r="M71" i="10"/>
  <c r="M72" i="10"/>
  <c r="M73" i="10"/>
  <c r="M74" i="10"/>
  <c r="M75" i="10"/>
  <c r="J9" i="10"/>
  <c r="L9" i="10"/>
  <c r="J11" i="10"/>
  <c r="J13" i="10"/>
  <c r="J15" i="10"/>
  <c r="L15" i="10"/>
  <c r="J17" i="10"/>
  <c r="L17" i="10"/>
  <c r="J23" i="10"/>
  <c r="K23" i="10"/>
  <c r="J25" i="10"/>
  <c r="K25" i="10"/>
  <c r="J27" i="10"/>
  <c r="O27" i="10" s="1"/>
  <c r="K29" i="10"/>
  <c r="O29" i="10" s="1"/>
  <c r="K31" i="10"/>
  <c r="O31" i="10" s="1"/>
  <c r="K33" i="10"/>
  <c r="O33" i="10" s="1"/>
  <c r="K35" i="10"/>
  <c r="O35" i="10" s="1"/>
  <c r="K37" i="10"/>
  <c r="O37" i="10" s="1"/>
  <c r="J41" i="10"/>
  <c r="K41" i="10"/>
  <c r="J47" i="10"/>
  <c r="K47" i="10"/>
  <c r="L47" i="10"/>
  <c r="N47" i="10"/>
  <c r="O47" i="10"/>
  <c r="J48" i="10"/>
  <c r="K48" i="10"/>
  <c r="L48" i="10"/>
  <c r="N48" i="10"/>
  <c r="O48" i="10"/>
  <c r="J49" i="10"/>
  <c r="K49" i="10"/>
  <c r="L49" i="10"/>
  <c r="N49" i="10"/>
  <c r="O49" i="10"/>
  <c r="J50" i="10"/>
  <c r="K50" i="10"/>
  <c r="L50" i="10"/>
  <c r="M50" i="10"/>
  <c r="N50" i="10"/>
  <c r="O50" i="10"/>
  <c r="J51" i="10"/>
  <c r="K51" i="10"/>
  <c r="L51" i="10"/>
  <c r="M51" i="10"/>
  <c r="N51" i="10"/>
  <c r="O51" i="10"/>
  <c r="J52" i="10"/>
  <c r="K52" i="10"/>
  <c r="L52" i="10"/>
  <c r="N52" i="10"/>
  <c r="O52" i="10"/>
  <c r="J53" i="10"/>
  <c r="K53" i="10"/>
  <c r="L53" i="10"/>
  <c r="N53" i="10"/>
  <c r="O53" i="10"/>
  <c r="J54" i="10"/>
  <c r="K54" i="10"/>
  <c r="L54" i="10"/>
  <c r="M54" i="10"/>
  <c r="N54" i="10"/>
  <c r="O54" i="10"/>
  <c r="J55" i="10"/>
  <c r="K55" i="10"/>
  <c r="L55" i="10"/>
  <c r="N55" i="10"/>
  <c r="O55" i="10"/>
  <c r="J56" i="10"/>
  <c r="K56" i="10"/>
  <c r="L56" i="10"/>
  <c r="N56" i="10"/>
  <c r="O56" i="10"/>
  <c r="J57" i="10"/>
  <c r="K57" i="10"/>
  <c r="L57" i="10"/>
  <c r="N57" i="10"/>
  <c r="O57" i="10"/>
  <c r="J58" i="10"/>
  <c r="K58" i="10"/>
  <c r="L58" i="10"/>
  <c r="M58" i="10"/>
  <c r="N58" i="10"/>
  <c r="O58" i="10"/>
  <c r="M59" i="10"/>
  <c r="J59" i="10"/>
  <c r="K59" i="10"/>
  <c r="L59" i="10"/>
  <c r="N59" i="10"/>
  <c r="O59" i="10"/>
  <c r="M60" i="10"/>
  <c r="J60" i="10"/>
  <c r="K60" i="10"/>
  <c r="L60" i="10"/>
  <c r="N60" i="10"/>
  <c r="O60" i="10"/>
  <c r="J61" i="10"/>
  <c r="K61" i="10"/>
  <c r="L61" i="10"/>
  <c r="N61" i="10"/>
  <c r="O61" i="10"/>
  <c r="J62" i="10"/>
  <c r="K62" i="10"/>
  <c r="L62" i="10"/>
  <c r="N62" i="10"/>
  <c r="O62" i="10"/>
  <c r="J63" i="10"/>
  <c r="K63" i="10"/>
  <c r="L63" i="10"/>
  <c r="N63" i="10"/>
  <c r="O63" i="10"/>
  <c r="J64" i="10"/>
  <c r="K64" i="10"/>
  <c r="L64" i="10"/>
  <c r="N64" i="10"/>
  <c r="O64" i="10"/>
  <c r="J65" i="10"/>
  <c r="K65" i="10"/>
  <c r="L65" i="10"/>
  <c r="N65" i="10"/>
  <c r="O65" i="10"/>
  <c r="J66" i="10"/>
  <c r="K66" i="10"/>
  <c r="L66" i="10"/>
  <c r="M66" i="10"/>
  <c r="N66" i="10"/>
  <c r="O66" i="10"/>
  <c r="J67" i="10"/>
  <c r="K67" i="10"/>
  <c r="L67" i="10"/>
  <c r="N67" i="10"/>
  <c r="O67" i="10"/>
  <c r="J68" i="10"/>
  <c r="K68" i="10"/>
  <c r="L68" i="10"/>
  <c r="N68" i="10"/>
  <c r="O68" i="10"/>
  <c r="J69" i="10"/>
  <c r="K69" i="10"/>
  <c r="L69" i="10"/>
  <c r="N69" i="10"/>
  <c r="O69" i="10"/>
  <c r="J70" i="10"/>
  <c r="K70" i="10"/>
  <c r="L70" i="10"/>
  <c r="N70" i="10"/>
  <c r="O70" i="10"/>
  <c r="J71" i="10"/>
  <c r="K71" i="10"/>
  <c r="L71" i="10"/>
  <c r="N71" i="10"/>
  <c r="O71" i="10"/>
  <c r="J72" i="10"/>
  <c r="K72" i="10"/>
  <c r="L72" i="10"/>
  <c r="N72" i="10"/>
  <c r="O72" i="10"/>
  <c r="J73" i="10"/>
  <c r="K73" i="10"/>
  <c r="L73" i="10"/>
  <c r="N73" i="10"/>
  <c r="O73" i="10"/>
  <c r="J74" i="10"/>
  <c r="K74" i="10"/>
  <c r="L74" i="10"/>
  <c r="N74" i="10"/>
  <c r="O74" i="10"/>
  <c r="J75" i="10"/>
  <c r="K75" i="10"/>
  <c r="L75" i="10"/>
  <c r="N75" i="10"/>
  <c r="O75" i="10"/>
  <c r="I47" i="10" l="1"/>
  <c r="I58" i="10"/>
  <c r="I50" i="10"/>
  <c r="I64" i="10"/>
  <c r="O23" i="10"/>
  <c r="E76" i="10"/>
  <c r="I69" i="10"/>
  <c r="I53" i="10"/>
  <c r="O25" i="10"/>
  <c r="I73" i="10"/>
  <c r="I74" i="10"/>
  <c r="I66" i="10"/>
  <c r="I62" i="10"/>
  <c r="I59" i="10"/>
  <c r="I54" i="10"/>
  <c r="I65" i="10"/>
  <c r="I49" i="10"/>
  <c r="I71" i="10"/>
  <c r="I70" i="10"/>
  <c r="I67" i="10"/>
  <c r="I61" i="10"/>
  <c r="I56" i="10"/>
  <c r="I55" i="10"/>
  <c r="O41" i="10"/>
  <c r="I68" i="10"/>
  <c r="I57" i="10"/>
  <c r="I52" i="10"/>
  <c r="I51" i="10"/>
  <c r="I75" i="10"/>
  <c r="I72" i="10"/>
  <c r="I63" i="10"/>
  <c r="I60" i="10"/>
  <c r="I48" i="10"/>
  <c r="I8" i="20" l="1"/>
  <c r="F5" i="25" s="1"/>
  <c r="O12" i="20"/>
  <c r="P12" i="20"/>
  <c r="E18" i="20"/>
  <c r="F18" i="20"/>
  <c r="D2" i="24"/>
  <c r="H18" i="20"/>
  <c r="I18" i="20"/>
  <c r="J18" i="20"/>
  <c r="K18" i="20"/>
  <c r="N18" i="20"/>
  <c r="O18" i="20"/>
  <c r="E19" i="20"/>
  <c r="F19" i="20"/>
  <c r="D3" i="24"/>
  <c r="H19" i="20"/>
  <c r="I19" i="20"/>
  <c r="J19" i="20"/>
  <c r="K19" i="20"/>
  <c r="N19" i="20"/>
  <c r="O19" i="20"/>
  <c r="E20" i="20"/>
  <c r="F20" i="20"/>
  <c r="H20" i="20"/>
  <c r="I20" i="20"/>
  <c r="J20" i="20"/>
  <c r="K20" i="20"/>
  <c r="N20" i="20"/>
  <c r="O20" i="20"/>
  <c r="E21" i="20"/>
  <c r="F21" i="20"/>
  <c r="H21" i="20"/>
  <c r="I21" i="20"/>
  <c r="J21" i="20"/>
  <c r="K21" i="20"/>
  <c r="N21" i="20"/>
  <c r="O21" i="20"/>
  <c r="E22" i="20"/>
  <c r="F22" i="20"/>
  <c r="H22" i="20"/>
  <c r="I22" i="20"/>
  <c r="J22" i="20"/>
  <c r="K22" i="20"/>
  <c r="N22" i="20"/>
  <c r="O22" i="20"/>
  <c r="E23" i="20"/>
  <c r="F23" i="20"/>
  <c r="H23" i="20"/>
  <c r="I23" i="20"/>
  <c r="J23" i="20"/>
  <c r="K23" i="20"/>
  <c r="N23" i="20"/>
  <c r="O23" i="20"/>
  <c r="E24" i="20"/>
  <c r="F24" i="20"/>
  <c r="H24" i="20"/>
  <c r="I24" i="20"/>
  <c r="J24" i="20"/>
  <c r="K24" i="20"/>
  <c r="N24" i="20"/>
  <c r="O24" i="20"/>
  <c r="E25" i="20"/>
  <c r="F25" i="20"/>
  <c r="H25" i="20"/>
  <c r="I25" i="20"/>
  <c r="J25" i="20"/>
  <c r="K25" i="20"/>
  <c r="N25" i="20"/>
  <c r="O25" i="20"/>
  <c r="E26" i="20"/>
  <c r="F26" i="20"/>
  <c r="H26" i="20"/>
  <c r="I26" i="20"/>
  <c r="J26" i="20"/>
  <c r="K26" i="20"/>
  <c r="N26" i="20"/>
  <c r="O26" i="20"/>
  <c r="E27" i="20"/>
  <c r="F27" i="20"/>
  <c r="H27" i="20"/>
  <c r="I27" i="20"/>
  <c r="J27" i="20"/>
  <c r="K27" i="20"/>
  <c r="N27" i="20"/>
  <c r="O27" i="20"/>
  <c r="E28" i="20"/>
  <c r="F28" i="20"/>
  <c r="H28" i="20"/>
  <c r="I28" i="20"/>
  <c r="J28" i="20"/>
  <c r="K28" i="20"/>
  <c r="N28" i="20"/>
  <c r="O28" i="20"/>
  <c r="E29" i="20"/>
  <c r="F29" i="20"/>
  <c r="H29" i="20"/>
  <c r="I29" i="20"/>
  <c r="J29" i="20"/>
  <c r="K29" i="20"/>
  <c r="N29" i="20"/>
  <c r="O29" i="20"/>
  <c r="E30" i="20"/>
  <c r="F30" i="20"/>
  <c r="H30" i="20"/>
  <c r="I30" i="20"/>
  <c r="J30" i="20"/>
  <c r="K30" i="20"/>
  <c r="N30" i="20"/>
  <c r="O30" i="20"/>
  <c r="E31" i="20"/>
  <c r="F31" i="20"/>
  <c r="H31" i="20"/>
  <c r="I31" i="20"/>
  <c r="J31" i="20"/>
  <c r="K31" i="20"/>
  <c r="N31" i="20"/>
  <c r="O31" i="20"/>
  <c r="E32" i="20"/>
  <c r="F32" i="20"/>
  <c r="H32" i="20"/>
  <c r="I32" i="20"/>
  <c r="J32" i="20"/>
  <c r="K32" i="20"/>
  <c r="N32" i="20"/>
  <c r="O32" i="20"/>
  <c r="E33" i="20"/>
  <c r="F33" i="20"/>
  <c r="H33" i="20"/>
  <c r="I33" i="20"/>
  <c r="J33" i="20"/>
  <c r="K33" i="20"/>
  <c r="N33" i="20"/>
  <c r="O33" i="20"/>
  <c r="E34" i="20"/>
  <c r="F34" i="20"/>
  <c r="H34" i="20"/>
  <c r="I34" i="20"/>
  <c r="J34" i="20"/>
  <c r="K34" i="20"/>
  <c r="N34" i="20"/>
  <c r="O34" i="20"/>
  <c r="E35" i="20"/>
  <c r="F35" i="20"/>
  <c r="H35" i="20"/>
  <c r="I35" i="20"/>
  <c r="J35" i="20"/>
  <c r="K35" i="20"/>
  <c r="N35" i="20"/>
  <c r="O35" i="20"/>
  <c r="E36" i="20"/>
  <c r="F36" i="20"/>
  <c r="H36" i="20"/>
  <c r="I36" i="20"/>
  <c r="J36" i="20"/>
  <c r="K36" i="20"/>
  <c r="N36" i="20"/>
  <c r="O36" i="20"/>
  <c r="E37" i="20"/>
  <c r="F37" i="20"/>
  <c r="H37" i="20"/>
  <c r="I37" i="20"/>
  <c r="J37" i="20"/>
  <c r="K37" i="20"/>
  <c r="N37" i="20"/>
  <c r="O37" i="20"/>
  <c r="E38" i="20"/>
  <c r="F38" i="20"/>
  <c r="H38" i="20"/>
  <c r="I38" i="20"/>
  <c r="J38" i="20"/>
  <c r="K38" i="20"/>
  <c r="N38" i="20"/>
  <c r="O38" i="20"/>
  <c r="E39" i="20"/>
  <c r="F39" i="20"/>
  <c r="H39" i="20"/>
  <c r="I39" i="20"/>
  <c r="J39" i="20"/>
  <c r="K39" i="20"/>
  <c r="N39" i="20"/>
  <c r="O39" i="20"/>
  <c r="E40" i="20"/>
  <c r="F40" i="20"/>
  <c r="H40" i="20"/>
  <c r="I40" i="20"/>
  <c r="J40" i="20"/>
  <c r="K40" i="20"/>
  <c r="N40" i="20"/>
  <c r="O40" i="20"/>
  <c r="E41" i="20"/>
  <c r="F41" i="20"/>
  <c r="H41" i="20"/>
  <c r="I41" i="20"/>
  <c r="J41" i="20"/>
  <c r="K41" i="20"/>
  <c r="N41" i="20"/>
  <c r="O41" i="20"/>
  <c r="E42" i="20"/>
  <c r="F42" i="20"/>
  <c r="H42" i="20"/>
  <c r="I42" i="20"/>
  <c r="J42" i="20"/>
  <c r="K42" i="20"/>
  <c r="N42" i="20"/>
  <c r="O42" i="20"/>
  <c r="E43" i="20"/>
  <c r="F43" i="20"/>
  <c r="H43" i="20"/>
  <c r="I43" i="20"/>
  <c r="J43" i="20"/>
  <c r="K43" i="20"/>
  <c r="N43" i="20"/>
  <c r="O43" i="20"/>
  <c r="E44" i="20"/>
  <c r="F44" i="20"/>
  <c r="H44" i="20"/>
  <c r="I44" i="20"/>
  <c r="J44" i="20"/>
  <c r="K44" i="20"/>
  <c r="N44" i="20"/>
  <c r="O44" i="20"/>
  <c r="E45" i="20"/>
  <c r="F45" i="20"/>
  <c r="H45" i="20"/>
  <c r="I45" i="20"/>
  <c r="J45" i="20"/>
  <c r="K45" i="20"/>
  <c r="N45" i="20"/>
  <c r="O45" i="20"/>
  <c r="E46" i="20"/>
  <c r="F46" i="20"/>
  <c r="H46" i="20"/>
  <c r="I46" i="20"/>
  <c r="J46" i="20"/>
  <c r="K46" i="20"/>
  <c r="N46" i="20"/>
  <c r="O46" i="20"/>
  <c r="Q18" i="24" l="1"/>
  <c r="Q14" i="24"/>
  <c r="Q16" i="24"/>
  <c r="Q29" i="24"/>
  <c r="Q8" i="24"/>
  <c r="Q7" i="24"/>
  <c r="Q10" i="24"/>
  <c r="Q17" i="24"/>
  <c r="Q28" i="24"/>
  <c r="Q24" i="24"/>
  <c r="Q30" i="24"/>
  <c r="Q12" i="24"/>
  <c r="Q4" i="24"/>
  <c r="Q13" i="24"/>
  <c r="Q20" i="24"/>
  <c r="Q19" i="24"/>
  <c r="Q6" i="24"/>
  <c r="Q9" i="24"/>
  <c r="Q22" i="24"/>
  <c r="Q15" i="24"/>
  <c r="Q26" i="24"/>
  <c r="Q21" i="24"/>
  <c r="Q5" i="24"/>
  <c r="Q25" i="24"/>
  <c r="Q11" i="24"/>
  <c r="Q23" i="24"/>
  <c r="Q27" i="24"/>
  <c r="R29" i="24"/>
  <c r="R27" i="24"/>
  <c r="R25" i="24"/>
  <c r="R23" i="24"/>
  <c r="R21" i="24"/>
  <c r="R19" i="24"/>
  <c r="R17" i="24"/>
  <c r="R15" i="24"/>
  <c r="R13" i="24"/>
  <c r="D12" i="24"/>
  <c r="D10" i="24"/>
  <c r="D8" i="24"/>
  <c r="D6" i="24"/>
  <c r="R5" i="24"/>
  <c r="D4" i="24"/>
  <c r="R30" i="24"/>
  <c r="D29" i="24"/>
  <c r="R28" i="24"/>
  <c r="D27" i="24"/>
  <c r="R26" i="24"/>
  <c r="D25" i="24"/>
  <c r="R24" i="24"/>
  <c r="D23" i="24"/>
  <c r="R22" i="24"/>
  <c r="D21" i="24"/>
  <c r="R20" i="24"/>
  <c r="D19" i="24"/>
  <c r="R18" i="24"/>
  <c r="D17" i="24"/>
  <c r="R16" i="24"/>
  <c r="D15" i="24"/>
  <c r="R14" i="24"/>
  <c r="D13" i="24"/>
  <c r="R12" i="24"/>
  <c r="D11" i="24"/>
  <c r="R10" i="24"/>
  <c r="D9" i="24"/>
  <c r="R8" i="24"/>
  <c r="D7" i="24"/>
  <c r="R6" i="24"/>
  <c r="D5" i="24"/>
  <c r="R4" i="24"/>
  <c r="D30" i="24"/>
  <c r="D28" i="24"/>
  <c r="D26" i="24"/>
  <c r="D24" i="24"/>
  <c r="D22" i="24"/>
  <c r="D20" i="24"/>
  <c r="D18" i="24"/>
  <c r="D16" i="24"/>
  <c r="D14" i="24"/>
  <c r="R11" i="24"/>
  <c r="R9" i="24"/>
  <c r="R7" i="24"/>
  <c r="H2" i="24"/>
  <c r="H3" i="24"/>
  <c r="M18" i="20"/>
  <c r="L18" i="20" s="1"/>
  <c r="M43" i="20"/>
  <c r="L43" i="20" s="1"/>
  <c r="M39" i="20"/>
  <c r="L39" i="20" s="1"/>
  <c r="M35" i="20"/>
  <c r="L35" i="20" s="1"/>
  <c r="M31" i="20"/>
  <c r="L31" i="20" s="1"/>
  <c r="M27" i="20"/>
  <c r="L27" i="20" s="1"/>
  <c r="M23" i="20"/>
  <c r="L23" i="20" s="1"/>
  <c r="I47" i="20"/>
  <c r="M44" i="20"/>
  <c r="L44" i="20" s="1"/>
  <c r="M40" i="20"/>
  <c r="L40" i="20" s="1"/>
  <c r="M36" i="20"/>
  <c r="L36" i="20" s="1"/>
  <c r="M32" i="20"/>
  <c r="L32" i="20" s="1"/>
  <c r="M28" i="20"/>
  <c r="L28" i="20" s="1"/>
  <c r="M24" i="20"/>
  <c r="L24" i="20" s="1"/>
  <c r="M19" i="20"/>
  <c r="L19" i="20" s="1"/>
  <c r="M45" i="20"/>
  <c r="L45" i="20" s="1"/>
  <c r="M41" i="20"/>
  <c r="L41" i="20" s="1"/>
  <c r="M37" i="20"/>
  <c r="L37" i="20" s="1"/>
  <c r="M33" i="20"/>
  <c r="L33" i="20" s="1"/>
  <c r="M29" i="20"/>
  <c r="L29" i="20" s="1"/>
  <c r="M25" i="20"/>
  <c r="L25" i="20" s="1"/>
  <c r="M21" i="20"/>
  <c r="L21" i="20" s="1"/>
  <c r="M20" i="20"/>
  <c r="L20" i="20" s="1"/>
  <c r="M46" i="20"/>
  <c r="L46" i="20" s="1"/>
  <c r="M42" i="20"/>
  <c r="L42" i="20" s="1"/>
  <c r="M38" i="20"/>
  <c r="L38" i="20" s="1"/>
  <c r="M34" i="20"/>
  <c r="L34" i="20" s="1"/>
  <c r="M30" i="20"/>
  <c r="L30" i="20" s="1"/>
  <c r="M26" i="20"/>
  <c r="L26" i="20" s="1"/>
  <c r="M22" i="20"/>
  <c r="L22" i="20" s="1"/>
  <c r="C12" i="8"/>
  <c r="E15" i="8"/>
  <c r="F15" i="8" s="1"/>
  <c r="F16" i="8"/>
  <c r="G16" i="8"/>
  <c r="H16" i="8"/>
  <c r="I16" i="8"/>
  <c r="J16" i="8"/>
  <c r="K16" i="8"/>
  <c r="L16" i="8"/>
  <c r="M16" i="8"/>
  <c r="N16" i="8"/>
  <c r="O16" i="8"/>
  <c r="P16" i="8"/>
  <c r="Q16" i="8"/>
  <c r="R16" i="8"/>
  <c r="S16" i="8"/>
  <c r="T16" i="8"/>
  <c r="U16" i="8"/>
  <c r="V16" i="8"/>
  <c r="W16" i="8"/>
  <c r="X16" i="8"/>
  <c r="Y16" i="8"/>
  <c r="Z16" i="8"/>
  <c r="AA16" i="8"/>
  <c r="AC16" i="8"/>
  <c r="F17" i="8"/>
  <c r="G17" i="8"/>
  <c r="H17" i="8"/>
  <c r="I17" i="8"/>
  <c r="J17" i="8"/>
  <c r="K17" i="8"/>
  <c r="L17" i="8"/>
  <c r="M17" i="8"/>
  <c r="N17" i="8"/>
  <c r="O17" i="8"/>
  <c r="P17" i="8"/>
  <c r="Q17" i="8"/>
  <c r="R17" i="8"/>
  <c r="S17" i="8"/>
  <c r="T17" i="8"/>
  <c r="U17" i="8"/>
  <c r="V17" i="8"/>
  <c r="W17" i="8"/>
  <c r="X17" i="8"/>
  <c r="Y17" i="8"/>
  <c r="Z17" i="8"/>
  <c r="AA17" i="8"/>
  <c r="AC17" i="8"/>
  <c r="F21" i="8"/>
  <c r="G21" i="8"/>
  <c r="H21" i="8"/>
  <c r="I21" i="8"/>
  <c r="J21" i="8"/>
  <c r="K21" i="8"/>
  <c r="L21" i="8"/>
  <c r="M21" i="8"/>
  <c r="N21" i="8"/>
  <c r="O21" i="8"/>
  <c r="P21" i="8"/>
  <c r="Q21" i="8"/>
  <c r="R21" i="8"/>
  <c r="S21" i="8"/>
  <c r="T21" i="8"/>
  <c r="U21" i="8"/>
  <c r="V21" i="8"/>
  <c r="W21" i="8"/>
  <c r="X21" i="8"/>
  <c r="Y21" i="8"/>
  <c r="Z21" i="8"/>
  <c r="AA21" i="8"/>
  <c r="AC21" i="8"/>
  <c r="F22" i="8"/>
  <c r="G22" i="8"/>
  <c r="H22" i="8"/>
  <c r="I22" i="8"/>
  <c r="J22" i="8"/>
  <c r="K22" i="8"/>
  <c r="L22" i="8"/>
  <c r="M22" i="8"/>
  <c r="N22" i="8"/>
  <c r="O22" i="8"/>
  <c r="P22" i="8"/>
  <c r="Q22" i="8"/>
  <c r="R22" i="8"/>
  <c r="S22" i="8"/>
  <c r="T22" i="8"/>
  <c r="U22" i="8"/>
  <c r="V22" i="8"/>
  <c r="W22" i="8"/>
  <c r="X22" i="8"/>
  <c r="Y22" i="8"/>
  <c r="Z22" i="8"/>
  <c r="AA22" i="8"/>
  <c r="AC22" i="8"/>
  <c r="F23" i="8"/>
  <c r="G23" i="8"/>
  <c r="H23" i="8"/>
  <c r="I23" i="8"/>
  <c r="J23" i="8"/>
  <c r="K23" i="8"/>
  <c r="L23" i="8"/>
  <c r="M23" i="8"/>
  <c r="N23" i="8"/>
  <c r="O23" i="8"/>
  <c r="P23" i="8"/>
  <c r="Q23" i="8"/>
  <c r="R23" i="8"/>
  <c r="S23" i="8"/>
  <c r="T23" i="8"/>
  <c r="U23" i="8"/>
  <c r="V23" i="8"/>
  <c r="W23" i="8"/>
  <c r="X23" i="8"/>
  <c r="Y23" i="8"/>
  <c r="Z23" i="8"/>
  <c r="AA23" i="8"/>
  <c r="AC23" i="8"/>
  <c r="F24" i="8"/>
  <c r="G24" i="8"/>
  <c r="H24" i="8"/>
  <c r="I24" i="8"/>
  <c r="J24" i="8"/>
  <c r="K24" i="8"/>
  <c r="L24" i="8"/>
  <c r="M24" i="8"/>
  <c r="N24" i="8"/>
  <c r="O24" i="8"/>
  <c r="P24" i="8"/>
  <c r="Q24" i="8"/>
  <c r="R24" i="8"/>
  <c r="S24" i="8"/>
  <c r="T24" i="8"/>
  <c r="U24" i="8"/>
  <c r="V24" i="8"/>
  <c r="W24" i="8"/>
  <c r="X24" i="8"/>
  <c r="Y24" i="8"/>
  <c r="Z24" i="8"/>
  <c r="AA24" i="8"/>
  <c r="AC24" i="8"/>
  <c r="O5" i="24" l="1"/>
  <c r="O4" i="24"/>
  <c r="O7" i="24"/>
  <c r="O8" i="24"/>
  <c r="O6" i="24"/>
  <c r="O9" i="24"/>
  <c r="O2" i="24"/>
  <c r="O3" i="24"/>
  <c r="K2" i="20"/>
  <c r="Q25" i="8"/>
  <c r="H29" i="8"/>
  <c r="E27" i="8"/>
  <c r="D10" i="8"/>
  <c r="Y25" i="8"/>
  <c r="U25" i="8"/>
  <c r="M25" i="8"/>
  <c r="I25" i="8"/>
  <c r="F25" i="8"/>
  <c r="Z25" i="8"/>
  <c r="V25" i="8"/>
  <c r="R25" i="8"/>
  <c r="N25" i="8"/>
  <c r="J25" i="8"/>
  <c r="AC25" i="8"/>
  <c r="X25" i="8"/>
  <c r="T25" i="8"/>
  <c r="P25" i="8"/>
  <c r="L25" i="8"/>
  <c r="H25" i="8"/>
  <c r="AA25" i="8"/>
  <c r="W25" i="8"/>
  <c r="S25" i="8"/>
  <c r="O25" i="8"/>
  <c r="K25" i="8"/>
  <c r="G25" i="8"/>
  <c r="F3" i="20" l="1"/>
  <c r="G3" i="20" s="1"/>
  <c r="AA26" i="8"/>
  <c r="AA27" i="8" s="1"/>
  <c r="N26" i="8"/>
  <c r="N27" i="8" s="1"/>
  <c r="Q26" i="8"/>
  <c r="Q27" i="8" s="1"/>
  <c r="T26" i="8"/>
  <c r="T27" i="8" s="1"/>
  <c r="Y26" i="8"/>
  <c r="Y27" i="8" s="1"/>
  <c r="V26" i="8"/>
  <c r="V27" i="8" s="1"/>
  <c r="M26" i="8"/>
  <c r="M27" i="8" s="1"/>
  <c r="G26" i="8"/>
  <c r="G27" i="8" s="1"/>
  <c r="J26" i="8"/>
  <c r="J27" i="8" s="1"/>
  <c r="U26" i="8"/>
  <c r="U27" i="8" s="1"/>
  <c r="O26" i="8"/>
  <c r="O27" i="8" s="1"/>
  <c r="H26" i="8"/>
  <c r="H27" i="8" s="1"/>
  <c r="X26" i="8"/>
  <c r="X27" i="8" s="1"/>
  <c r="R26" i="8"/>
  <c r="R27" i="8" s="1"/>
  <c r="I26" i="8"/>
  <c r="I27" i="8" s="1"/>
  <c r="F26" i="8"/>
  <c r="S26" i="8"/>
  <c r="S27" i="8" s="1"/>
  <c r="L26" i="8"/>
  <c r="L27" i="8" s="1"/>
  <c r="AC26" i="8"/>
  <c r="AC27" i="8" s="1"/>
  <c r="K26" i="8"/>
  <c r="K27" i="8" s="1"/>
  <c r="W26" i="8"/>
  <c r="W27" i="8" s="1"/>
  <c r="P26" i="8"/>
  <c r="P27" i="8" s="1"/>
  <c r="Z26" i="8"/>
  <c r="Z27" i="8" s="1"/>
  <c r="Q2" i="24" l="1"/>
  <c r="Q3" i="24"/>
  <c r="R3" i="24"/>
  <c r="R2" i="24"/>
  <c r="F27" i="8"/>
  <c r="F29" i="8" s="1"/>
</calcChain>
</file>

<file path=xl/sharedStrings.xml><?xml version="1.0" encoding="utf-8"?>
<sst xmlns="http://schemas.openxmlformats.org/spreadsheetml/2006/main" count="1102" uniqueCount="804">
  <si>
    <t>Non-UK bank account details</t>
  </si>
  <si>
    <t>Amount</t>
  </si>
  <si>
    <t>GBP</t>
  </si>
  <si>
    <t>Mileage</t>
  </si>
  <si>
    <t>EUR</t>
  </si>
  <si>
    <t>USD</t>
  </si>
  <si>
    <t/>
  </si>
  <si>
    <t>RSC</t>
  </si>
  <si>
    <t>Currency</t>
  </si>
  <si>
    <t>JPY</t>
  </si>
  <si>
    <t>CNY</t>
  </si>
  <si>
    <t>INR</t>
  </si>
  <si>
    <t>Expense claim form</t>
  </si>
  <si>
    <t>Yes</t>
  </si>
  <si>
    <t>No</t>
  </si>
  <si>
    <t>Instructions</t>
  </si>
  <si>
    <t>Personal details</t>
  </si>
  <si>
    <t>Bank account details</t>
  </si>
  <si>
    <t>Expense claim information</t>
  </si>
  <si>
    <t>Date</t>
  </si>
  <si>
    <t>Expense category</t>
  </si>
  <si>
    <t>dd/mm/yyyy</t>
  </si>
  <si>
    <t>Receipt included?</t>
  </si>
  <si>
    <t>Complete all fields in this section</t>
  </si>
  <si>
    <t>Select between UK bank or non-UK bank and complete all fields within sub-section</t>
  </si>
  <si>
    <t>Claim details</t>
  </si>
  <si>
    <t>Finance coding</t>
  </si>
  <si>
    <t>Claim summary data</t>
  </si>
  <si>
    <t>Expense claim total</t>
  </si>
  <si>
    <t>Other</t>
  </si>
  <si>
    <t>Payment currency</t>
  </si>
  <si>
    <t>Preferred currency</t>
  </si>
  <si>
    <t>AUD</t>
  </si>
  <si>
    <t>BRL</t>
  </si>
  <si>
    <t>CAD</t>
  </si>
  <si>
    <t>CHF</t>
  </si>
  <si>
    <t>HKD</t>
  </si>
  <si>
    <t>KRW</t>
  </si>
  <si>
    <t>LKR</t>
  </si>
  <si>
    <t>MUR</t>
  </si>
  <si>
    <t>MYR</t>
  </si>
  <si>
    <t>NGN</t>
  </si>
  <si>
    <t>NOK</t>
  </si>
  <si>
    <t>PHP</t>
  </si>
  <si>
    <t>SEK</t>
  </si>
  <si>
    <t>TND</t>
  </si>
  <si>
    <t>TWD</t>
  </si>
  <si>
    <t>ZAR</t>
  </si>
  <si>
    <t>Exchange rate (from claiming currency)</t>
  </si>
  <si>
    <t>OR</t>
  </si>
  <si>
    <t>(Selected by claimant)</t>
  </si>
  <si>
    <t>Select from list</t>
  </si>
  <si>
    <t>Expense description</t>
  </si>
  <si>
    <t>UK bank account details</t>
  </si>
  <si>
    <t>Please select the currency in which you wish to have expenses paid. Currencies not listed will be processed in GBP</t>
  </si>
  <si>
    <t>Expense claim form  – admin</t>
  </si>
  <si>
    <t>Staff instructions  –  processing an expense claim</t>
  </si>
  <si>
    <t>Expense claim form – finance</t>
  </si>
  <si>
    <t>Rate per mile</t>
  </si>
  <si>
    <t>Total mileage</t>
  </si>
  <si>
    <t>Subtotals</t>
  </si>
  <si>
    <t>Mr</t>
  </si>
  <si>
    <t>Mrs</t>
  </si>
  <si>
    <t>Ms</t>
  </si>
  <si>
    <t>Miss</t>
  </si>
  <si>
    <t>Dr</t>
  </si>
  <si>
    <t>Professor</t>
  </si>
  <si>
    <t>&gt;'lsd</t>
  </si>
  <si>
    <t>Select from List</t>
  </si>
  <si>
    <t>Expenses Category</t>
  </si>
  <si>
    <t>Expenses Description</t>
  </si>
  <si>
    <t xml:space="preserve">Prof </t>
  </si>
  <si>
    <t>Prof.Dr</t>
  </si>
  <si>
    <t>&gt;&gt;Data Send 1</t>
  </si>
  <si>
    <t xml:space="preserve">Total Claim </t>
  </si>
  <si>
    <t>SGD</t>
  </si>
  <si>
    <t>1. Check expense claim details in Expense Form are complete</t>
  </si>
  <si>
    <t>Salutation</t>
  </si>
  <si>
    <t>Yes/No</t>
  </si>
  <si>
    <t>Country</t>
  </si>
  <si>
    <t>Expenses category</t>
  </si>
  <si>
    <t>e.g. rail travel to conference/ Include Type of  Flight/Train Ticket(e.g Business, First or Standard)</t>
  </si>
  <si>
    <t>SUN Company Code</t>
  </si>
  <si>
    <t>BEN</t>
  </si>
  <si>
    <t>TRUS</t>
  </si>
  <si>
    <t>WWUK</t>
  </si>
  <si>
    <t>Currency not</t>
  </si>
  <si>
    <t>listed</t>
  </si>
  <si>
    <t>Transaction Date</t>
  </si>
  <si>
    <t>Description</t>
  </si>
  <si>
    <t>Transaction Reference</t>
  </si>
  <si>
    <t>Company</t>
  </si>
  <si>
    <t>Check</t>
  </si>
  <si>
    <t>Category</t>
  </si>
  <si>
    <t>Desc</t>
  </si>
  <si>
    <t>Receipt</t>
  </si>
  <si>
    <t>Completeness</t>
  </si>
  <si>
    <t>Enter each expense on a separate row and complete all fields of this section. Note, mileage is the only optional field.</t>
  </si>
  <si>
    <t xml:space="preserve">Mileage </t>
  </si>
  <si>
    <t>Brought forward</t>
  </si>
  <si>
    <t>e.g. 150 miles @ 45p/mile</t>
  </si>
  <si>
    <t>e.g. 99.99</t>
  </si>
  <si>
    <t>Car allowance - Mileage</t>
  </si>
  <si>
    <t xml:space="preserve">&gt;'[LASATA SETUP FILE]_x000D_
Date=2018-06-07 15:09:50_x000D_
FileType=Agora XML SendData_x000D_
Version=0_x000D_
Buffer=_x000D_
@Agora XML SendData:Str=@STARTBLOCK_x000D_
setupFileVersion:2=1_x000D_
AbortIfErrorsExist:2=1_x000D_
AppendFile:2=0_x000D_
RunScript:2=1_x000D_
DatabaseOrig:8=_x000D_
DefinitionName:8=Ledger Import_x000D_
DefinitionVersion:4=2_x000D_
ErrorReference:8=$A$1_x000D_
CommentReference:8=_x000D_
MatrixSend:11=0_x000D_
SkipBlanks:11=-1_x000D_
CSVDelimeter:8=_x000D_
CSVIncludeHeader:2=0_x000D_
MatrixReplicatorFieldOverrideNodePath:8=/LI Header/LI Detail/PERD_x000D_
Language:8=_x000D_
OutputFileNameOrig:8=_x000D_
SetupFileNameOrig:8=F:\2 PROCESSING\Expenses\Member Expense - RSC - Upload.lsd_x000D_
SetupFileType:2=2_x000D_
ShowMessages:2=1_x000D_
WorkBookSetupFileOrig:8=Data Send 1_x000D_
LayoutIdetifierColumn:8=A9_x000D_
Product:8=SS6_x000D_
SuperFieldKey:8=DbC_x000D_
SuperFieldValue:8=$B$6_x000D_
FieldValueCodePath:8=/LI Header/DESCR_x000D_
FieldValueValue:8=$D$6_x000D_
FieldValueCodePath:8=/LI Header/POST_TYPE_x000D_
FieldValueValue:8=2_x000D_
FieldValueCodePath:8=/LI Header/POST_WRITE_TO_HOLD_x000D_
FieldValueValue:8=N_x000D_
FieldValueCodePath:8=/LI Header/POST_ROUGH_BOOK_x000D_
FieldValueValue:8=N_x000D_
FieldValueCodePath:8=/LI Header/POST_ALLOW_BAL_TRANS_x000D_
FieldValueValue:8=0_x000D_
FieldValueCodePath:8=/LI Header/POST_RPT_ERR_ONLY_x000D_
FieldValueValue:8=Y_x000D_
FieldValueCodePath:8=/LI Header/POST_SUPPRESS_SUB_MSG_x000D_
FieldValueValue:8=Y_x000D_
FieldValueCodePath:8=/LI Header/JRNL_TYPE_x000D_
FieldValueValue:8=$E$6_x000D_
FieldValueCodePath:8=/LI Header/LI Detail/ACNT_CODE_x000D_
FieldValueValue:8=B9_x000D_
FieldValueCodePath:8=/LI Header/LI Detail/PERD_x000D_
FieldValueValue:8=$C$6_x000D_
FieldValueCodePath:8=/LI Header/LI Detail/TXN_DATETIME_x000D_
FieldValueValue:8=C9_x000D_
FieldValueCodePath:8=/LI Header/LI Detail/TXN_REF_x000D_
FieldValueValue:8=E9_x000D_
FieldValueCodePath:8=/LI Header/LI Detail/DESCR_x000D_
FieldValueValue:8=D9_x000D_
FieldValueCodePath:8=/LI Header/LI Detail/CONV_CODE_x000D_
FieldValueValue:8=P9_x000D_
FieldValueCodePath:8=/LI Header/LI Detail/TXN_AMT_x000D_
FieldValueValue:8=Q9_x000D_
FieldValueCodePath:8=/LI Header/LI Detail/ALLOCN_IND_x000D_
FieldValueValue:8=8_x000D_
FieldValueCodePath:8=/LI Header/LI Detail/ANL_CODE_T1_x000D_
FieldValueValue:8=G9_x000D_
FieldValueCodePath:8=/LI Header/LI Detail/ANL_CODE_T2_x000D_
FieldValueValue:8=H9_x000D_
FieldValueCodePath:8=/LI Header/LI Detail/ANL_CODE_T3_x000D_
FieldValueValue:8=I9_x000D_
FieldValueCodePath:8=/LI Header/LI Detail/ANL_CODE_T4_x000D_
FieldValueValue:8=J9_x000D_
FieldValueCodePath:8=/LI Header/LI Detail/ANL_CODE_T5_x000D_
FieldValueValue:8=K9_x000D_
FieldValueCodePath:8=/LI Header/LI Detail/ANL_CODE_T6_x000D_
FieldValueValue:8=L9_x000D_
FieldValueCodePath:8=/LI Header/LI Detail/ANL_CODE_T7_x000D_
FieldValueValue:8=M9_x000D_
FieldValueCodePath:8=/LI Header/LI Detail/ANL_CODE_T8_x000D_
FieldValueValue:8=N9_x000D_
FieldValueCodePath:8=/LI Header/LI Detail/ANL_CODE_T9_x000D_
FieldValueValue:8=O9_x000D_
FieldValueCodePath:8=/LI Header/CREATED_DATETIME_x000D_
FieldValueValue:8=_x000D_
FieldValueCodePath:8=/LI Header/LI Detail/ANL_CODE_T0_x000D_
FieldValueValue:8=F9_x000D_
Param1:8=@START_x000D_
InternalName:8=IsCheckBalances_x000D_
ValueFrom:8=N_x000D_
ValueTo:8=_x000D_
_x000D_
@END_x000D_
ZeroRecordCount:3=0_x000D_
NonZeroRecordCount:3=0_x000D_
_x000D_
@ENDBLOCK_x000D_
</t>
  </si>
  <si>
    <t>Claiming currency (select from list):</t>
  </si>
  <si>
    <t>Account number:</t>
  </si>
  <si>
    <t>Account holder name:</t>
  </si>
  <si>
    <t>Title (select from list):</t>
  </si>
  <si>
    <t>Full name:</t>
  </si>
  <si>
    <t>E-mail:</t>
  </si>
  <si>
    <t>Are you a member? (select from list):</t>
  </si>
  <si>
    <t>Postcode/ZIP code:</t>
  </si>
  <si>
    <t>Country (select from list):</t>
  </si>
  <si>
    <t>Bank name:</t>
  </si>
  <si>
    <t>Bank address:</t>
  </si>
  <si>
    <t>IBAN:</t>
  </si>
  <si>
    <t>ABA / Routing code:</t>
  </si>
  <si>
    <t>IFSC code/ Swift:</t>
  </si>
  <si>
    <t>Admin staff full name:</t>
  </si>
  <si>
    <t>Processing date (dd/mm/yyyy):</t>
  </si>
  <si>
    <t>Event description:</t>
  </si>
  <si>
    <t>Claim description (auto-generated):</t>
  </si>
  <si>
    <r>
      <t xml:space="preserve">Please avoid using special characters </t>
    </r>
    <r>
      <rPr>
        <b/>
        <sz val="10"/>
        <color rgb="FFFF0000"/>
        <rFont val="Arial"/>
        <family val="2"/>
      </rPr>
      <t>&lt; &gt; : ; " / \ | ? *</t>
    </r>
    <r>
      <rPr>
        <sz val="10"/>
        <color rgb="FFFF0000"/>
        <rFont val="Arial"/>
        <family val="2"/>
      </rPr>
      <t xml:space="preserve"> or line breaks in the description. Also no spaces at the end of the description.</t>
    </r>
  </si>
  <si>
    <t>1. Complete the form below</t>
  </si>
  <si>
    <t>2. Scan receipts and return this form and receipts by email to the Royal Society of Chemistry</t>
  </si>
  <si>
    <t>e.g. rail travel to conference/ Include Type of  Flight/Train Ticket (e.g Business, First or Standard)</t>
  </si>
  <si>
    <t>Expense item</t>
  </si>
  <si>
    <t>Budget code</t>
  </si>
  <si>
    <t>Entity (select from dropdown list):</t>
  </si>
  <si>
    <t>Enter an expense item (or accept defaulted item) and budget code for each expense line (columns A to B)</t>
  </si>
  <si>
    <t>RSC Worldwide Limited (WWUK)</t>
  </si>
  <si>
    <t>Royal Society of Chemistry (RSC)</t>
  </si>
  <si>
    <t>Benevolent Fund (BF)</t>
  </si>
  <si>
    <t>Trust Funds (TF)</t>
  </si>
  <si>
    <t>Netsuite Subsidiary Internal ID</t>
  </si>
  <si>
    <t>Entity</t>
  </si>
  <si>
    <t>ITEM NAME/NUMBER</t>
  </si>
  <si>
    <t>DISPLAY NAME/CODE</t>
  </si>
  <si>
    <t>EXPENSE ACCOUNT NUMBER</t>
  </si>
  <si>
    <t>PITM_00001</t>
  </si>
  <si>
    <t>Member Travel - Car hire</t>
  </si>
  <si>
    <t>EXP_800106</t>
  </si>
  <si>
    <t>PITM_00002</t>
  </si>
  <si>
    <t>Member Accommodation</t>
  </si>
  <si>
    <t>PITM_00003</t>
  </si>
  <si>
    <t>Member Subsistence</t>
  </si>
  <si>
    <t>PITM_00004</t>
  </si>
  <si>
    <t>Member Travel - Motorcycle</t>
  </si>
  <si>
    <t>PITM_00005</t>
  </si>
  <si>
    <t>Member Travel - Air</t>
  </si>
  <si>
    <t>PITM_00006</t>
  </si>
  <si>
    <t>Member Travel - Mileage</t>
  </si>
  <si>
    <t>PITM_00007</t>
  </si>
  <si>
    <t>Member Travel - Rail</t>
  </si>
  <si>
    <t>PITM_00008</t>
  </si>
  <si>
    <t>Member Travel - Taxi</t>
  </si>
  <si>
    <t>PITM_00009</t>
  </si>
  <si>
    <t>Member Travel - Other</t>
  </si>
  <si>
    <t>PITM_00010</t>
  </si>
  <si>
    <t>Member Other Sundries</t>
  </si>
  <si>
    <t>PITM_00011</t>
  </si>
  <si>
    <t>Other Non-Staff Travel - Car hire</t>
  </si>
  <si>
    <t>PITM_00012</t>
  </si>
  <si>
    <t>Other Non-Staff Accommodation</t>
  </si>
  <si>
    <t>PITM_00013</t>
  </si>
  <si>
    <t>Other Non-Staff Subsistence</t>
  </si>
  <si>
    <t>PITM_00014</t>
  </si>
  <si>
    <t>Other Non-Staff Travel - Motorcycle</t>
  </si>
  <si>
    <t>PITM_00015</t>
  </si>
  <si>
    <t>Other Non-Staff Travel - Air</t>
  </si>
  <si>
    <t>PITM_00016</t>
  </si>
  <si>
    <t>Other Non-Staff Travel - Mileage</t>
  </si>
  <si>
    <t>PITM_00017</t>
  </si>
  <si>
    <t>Other Non-Staff Travel - Rail</t>
  </si>
  <si>
    <t>PITM_00018</t>
  </si>
  <si>
    <t>Other Non-Staff Travel - Taxi</t>
  </si>
  <si>
    <t>PITM_00019</t>
  </si>
  <si>
    <t>Other Non-Staff Travel - Other</t>
  </si>
  <si>
    <t>PITM_00020</t>
  </si>
  <si>
    <t>Other Non-Staff - Other Sundries</t>
  </si>
  <si>
    <t>Relevant for Expense form</t>
  </si>
  <si>
    <t>List to choose from - Admin page</t>
  </si>
  <si>
    <t>Member lookup</t>
  </si>
  <si>
    <t>Expense Category</t>
  </si>
  <si>
    <t>Car hire</t>
  </si>
  <si>
    <t>Accommodation</t>
  </si>
  <si>
    <t>Subsistence</t>
  </si>
  <si>
    <t>Motorcycle</t>
  </si>
  <si>
    <t>Air</t>
  </si>
  <si>
    <t>Rail</t>
  </si>
  <si>
    <t>Taxi</t>
  </si>
  <si>
    <t>Sundries</t>
  </si>
  <si>
    <t>Lookup</t>
  </si>
  <si>
    <t>Identifier for admin page</t>
  </si>
  <si>
    <t>Item</t>
  </si>
  <si>
    <t>Budget</t>
  </si>
  <si>
    <t>Defaults based on ExpenseForm sheet, but can be overwritten by selecting from list</t>
  </si>
  <si>
    <t>Internal ID</t>
  </si>
  <si>
    <t>External ID</t>
  </si>
  <si>
    <t>Item Code</t>
  </si>
  <si>
    <t>Subsidiary</t>
  </si>
  <si>
    <t>Budget Code</t>
  </si>
  <si>
    <t>Netsuite Vendor Name</t>
  </si>
  <si>
    <t>Item Ext ID</t>
  </si>
  <si>
    <t>Nominal</t>
  </si>
  <si>
    <t>Location</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</si>
  <si>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</si>
  <si>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</si>
  <si>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</si>
  <si>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</si>
  <si>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</si>
  <si>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</si>
  <si>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</si>
  <si>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</si>
  <si>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</si>
  <si>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</si>
  <si>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</si>
  <si>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</si>
  <si>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</si>
  <si>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</si>
  <si>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</si>
  <si>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</si>
  <si>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</si>
  <si>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</si>
  <si>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</si>
  <si>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</si>
  <si>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</si>
  <si>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</si>
  <si>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</si>
  <si>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</si>
  <si>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</si>
  <si>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</si>
  <si>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</si>
  <si>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t>
  </si>
  <si>
    <t>Bosnia and Herzegovina</t>
  </si>
  <si>
    <t>Botswana</t>
  </si>
  <si>
    <t>Bouvet Island</t>
  </si>
  <si>
    <t>Brazil</t>
  </si>
  <si>
    <t>British Indian Ocean Territory</t>
  </si>
  <si>
    <t>Brunei Darrussalam</t>
  </si>
  <si>
    <t>Bulgaria</t>
  </si>
  <si>
    <t>Burkina Faso</t>
  </si>
  <si>
    <t>Burundi</t>
  </si>
  <si>
    <t>Cambodia</t>
  </si>
  <si>
    <t>Cameroon</t>
  </si>
  <si>
    <t>Canada</t>
  </si>
  <si>
    <t>Canary Islands</t>
  </si>
  <si>
    <t>Cape Verde</t>
  </si>
  <si>
    <t>Cayman Islands</t>
  </si>
  <si>
    <t>Central African Republic</t>
  </si>
  <si>
    <t>Ceuta and Melilla</t>
  </si>
  <si>
    <t>Chad</t>
  </si>
  <si>
    <t>Chile</t>
  </si>
  <si>
    <t>China</t>
  </si>
  <si>
    <t>Christmas Island</t>
  </si>
  <si>
    <t>Cocos (Keeling) Islands</t>
  </si>
  <si>
    <t>Colombia</t>
  </si>
  <si>
    <t>Comoros</t>
  </si>
  <si>
    <t>Congo, DPR</t>
  </si>
  <si>
    <t>Congo, Republic of</t>
  </si>
  <si>
    <t>Cook Islands</t>
  </si>
  <si>
    <t>Costa Rica</t>
  </si>
  <si>
    <t>Cote d'Ivoire</t>
  </si>
  <si>
    <t>Croatia/Hrvatska</t>
  </si>
  <si>
    <t>Cuba</t>
  </si>
  <si>
    <t>Curacao</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</si>
  <si>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</si>
  <si>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</si>
  <si>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</si>
  <si>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</si>
  <si>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</si>
  <si>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</si>
  <si>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</si>
  <si>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</si>
  <si>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</si>
  <si>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</si>
  <si>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</si>
  <si>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</si>
  <si>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</si>
  <si>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</si>
  <si>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</si>
  <si>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</si>
  <si>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</si>
  <si>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</si>
  <si>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</si>
  <si>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</si>
  <si>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</si>
  <si>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</si>
  <si>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</si>
  <si>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</si>
  <si>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</si>
  <si>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</si>
  <si>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</si>
  <si>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</si>
  <si>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</si>
  <si>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</si>
  <si>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</si>
  <si>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</si>
  <si>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</si>
  <si>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</si>
  <si>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</si>
  <si>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</si>
  <si>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</si>
  <si>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</si>
  <si>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</si>
  <si>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</si>
  <si>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(City Vatican State)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</si>
  <si>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</si>
  <si>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</si>
  <si>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</si>
  <si>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</si>
  <si>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</si>
  <si>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</si>
  <si>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</si>
  <si>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</si>
  <si>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</si>
  <si>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</si>
  <si>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</si>
  <si>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</si>
  <si>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</si>
  <si>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</si>
  <si>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</si>
  <si>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</si>
  <si>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</si>
  <si>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</si>
  <si>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</si>
  <si>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DPR</t>
  </si>
  <si>
    <t>Korea, Republic of</t>
  </si>
  <si>
    <t>Kosovo</t>
  </si>
  <si>
    <t>Kuwait</t>
  </si>
  <si>
    <t>Kyrgyzstan</t>
  </si>
  <si>
    <t>Lao</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</si>
  <si>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</si>
  <si>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</si>
  <si>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</si>
  <si>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</si>
  <si>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</si>
  <si>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</si>
  <si>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</si>
  <si>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</si>
  <si>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</si>
  <si>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</si>
  <si>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</si>
  <si>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</si>
  <si>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</si>
  <si>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</si>
  <si>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</si>
  <si>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</si>
  <si>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</si>
  <si>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</si>
  <si>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</si>
  <si>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</si>
  <si>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</si>
  <si>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</si>
  <si>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Federal State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</si>
  <si>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</si>
  <si>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</si>
  <si>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</si>
  <si>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</si>
  <si>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</si>
  <si>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</si>
  <si>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</si>
  <si>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</si>
  <si>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</si>
  <si>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</si>
  <si>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</si>
  <si>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</si>
  <si>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</si>
  <si>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</si>
  <si>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</si>
  <si>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</si>
  <si>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</si>
  <si>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</si>
  <si>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</si>
  <si>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</si>
  <si>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</si>
  <si>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</si>
  <si>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</si>
  <si>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</si>
  <si>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</si>
  <si>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</si>
  <si>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</si>
  <si>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</si>
  <si>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</si>
  <si>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 Island</t>
  </si>
  <si>
    <t>Poland</t>
  </si>
  <si>
    <t>Portugal</t>
  </si>
  <si>
    <t>Puerto Rico</t>
  </si>
  <si>
    <t>Qatar</t>
  </si>
  <si>
    <t>Reunion Island</t>
  </si>
  <si>
    <t>Romania</t>
  </si>
  <si>
    <t>Russian Federation</t>
  </si>
  <si>
    <t>Rwanda</t>
  </si>
  <si>
    <t>Saint Barthélemy</t>
  </si>
  <si>
    <t>Saint Helena</t>
  </si>
  <si>
    <t>Saint Kitts and Nevis</t>
  </si>
  <si>
    <t>Saint Lucia</t>
  </si>
  <si>
    <t>Saint Martin</t>
  </si>
  <si>
    <t>Saint Vincent &amp; Grenadines</t>
  </si>
  <si>
    <t>Samoa</t>
  </si>
  <si>
    <t>San Marino</t>
  </si>
  <si>
    <t>Sao Tome and Principe</t>
  </si>
  <si>
    <t>Saudi Arabia</t>
  </si>
  <si>
    <t>Senegal</t>
  </si>
  <si>
    <t>Serbia</t>
  </si>
  <si>
    <t>Seychelles</t>
  </si>
  <si>
    <t>Sierra Leone</t>
  </si>
  <si>
    <t>Singapore</t>
  </si>
  <si>
    <t>Sint Maarten</t>
  </si>
  <si>
    <t>Slovak Republic</t>
  </si>
  <si>
    <t>Slovenia</t>
  </si>
  <si>
    <t>Solomon Islands</t>
  </si>
  <si>
    <t>Somalia</t>
  </si>
  <si>
    <t>South Africa</t>
  </si>
  <si>
    <t>South Georgia</t>
  </si>
  <si>
    <t>South Sudan</t>
  </si>
  <si>
    <t>Spain</t>
  </si>
  <si>
    <t>Sri Lanka</t>
  </si>
  <si>
    <t>St. Pierre and Miquelon</t>
  </si>
  <si>
    <t>State of Palestine</t>
  </si>
  <si>
    <t>Sudan</t>
  </si>
  <si>
    <t>Suriname</t>
  </si>
  <si>
    <t>Svalbard and Jan Mayen Islands</t>
  </si>
  <si>
    <t>Swaziland</t>
  </si>
  <si>
    <t>Sweden</t>
  </si>
  <si>
    <t>Switzerland</t>
  </si>
  <si>
    <t>Syrian Arab Republic</t>
  </si>
  <si>
    <t>Taiwan</t>
  </si>
  <si>
    <t>Tajikistan</t>
  </si>
  <si>
    <t>Tanzania</t>
  </si>
  <si>
    <t>Thailand</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</si>
  <si>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</si>
  <si>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</si>
  <si>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</si>
  <si>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</si>
  <si>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</si>
  <si>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</si>
  <si>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</si>
  <si>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</si>
  <si>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</si>
  <si>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</si>
  <si>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</si>
  <si>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</si>
  <si>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</si>
  <si>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</si>
  <si>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Uruguay</t>
  </si>
  <si>
    <t>US Minor Outlying Islands</t>
  </si>
  <si>
    <t>Uzbekistan</t>
  </si>
  <si>
    <t>Vanuatu</t>
  </si>
  <si>
    <t>Venezuela</t>
  </si>
  <si>
    <t>Vietnam</t>
  </si>
  <si>
    <t>Virgin Islands (British)</t>
  </si>
  <si>
    <t>Virgin Islands (USA)</t>
  </si>
  <si>
    <t>Wallis and Futuna Islands</t>
  </si>
  <si>
    <t>Western Sahara</t>
  </si>
  <si>
    <t>Yemen</t>
  </si>
  <si>
    <t>Zambia</t>
  </si>
  <si>
    <t>Zimbabwe</t>
  </si>
  <si>
    <t>Netsuite External ID</t>
  </si>
  <si>
    <t>AFG</t>
  </si>
  <si>
    <t>ALA</t>
  </si>
  <si>
    <t>ALB</t>
  </si>
  <si>
    <t>DZA</t>
  </si>
  <si>
    <t>ASM</t>
  </si>
  <si>
    <t>AND</t>
  </si>
  <si>
    <t>AGO</t>
  </si>
  <si>
    <t>AIA</t>
  </si>
  <si>
    <t>ATA</t>
  </si>
  <si>
    <t>ATG</t>
  </si>
  <si>
    <t>ARG</t>
  </si>
  <si>
    <t>ARM</t>
  </si>
  <si>
    <t>ABW</t>
  </si>
  <si>
    <t>AUS</t>
  </si>
  <si>
    <t>AUT</t>
  </si>
  <si>
    <t>AZE</t>
  </si>
  <si>
    <t>BHS</t>
  </si>
  <si>
    <t>BHR</t>
  </si>
  <si>
    <t>BGD</t>
  </si>
  <si>
    <t>BRB</t>
  </si>
  <si>
    <t>BLR</t>
  </si>
  <si>
    <t>BEL</t>
  </si>
  <si>
    <t>BLZ</t>
  </si>
  <si>
    <t>BMU</t>
  </si>
  <si>
    <t>BTN</t>
  </si>
  <si>
    <t>BOL</t>
  </si>
  <si>
    <t>BES</t>
  </si>
  <si>
    <t>BIH</t>
  </si>
  <si>
    <t>BWA</t>
  </si>
  <si>
    <t>BVT</t>
  </si>
  <si>
    <t>BRA</t>
  </si>
  <si>
    <t>IOT</t>
  </si>
  <si>
    <t>BRN</t>
  </si>
  <si>
    <t>BGR</t>
  </si>
  <si>
    <t>BFA</t>
  </si>
  <si>
    <t>BDI</t>
  </si>
  <si>
    <t>KHM</t>
  </si>
  <si>
    <t>CMR</t>
  </si>
  <si>
    <t>CAN</t>
  </si>
  <si>
    <t>IC</t>
  </si>
  <si>
    <t>CPV</t>
  </si>
  <si>
    <t>CYM</t>
  </si>
  <si>
    <t>CAF</t>
  </si>
  <si>
    <t>EA</t>
  </si>
  <si>
    <t>TCD</t>
  </si>
  <si>
    <t>CHL</t>
  </si>
  <si>
    <t>CHN</t>
  </si>
  <si>
    <t>CXR</t>
  </si>
  <si>
    <t>CCK</t>
  </si>
  <si>
    <t>COL</t>
  </si>
  <si>
    <t>COM</t>
  </si>
  <si>
    <t>COD</t>
  </si>
  <si>
    <t>COG</t>
  </si>
  <si>
    <t>COK</t>
  </si>
  <si>
    <t>CRI</t>
  </si>
  <si>
    <t>CIV</t>
  </si>
  <si>
    <t>HRV</t>
  </si>
  <si>
    <t>CUB</t>
  </si>
  <si>
    <t>CUW</t>
  </si>
  <si>
    <t>CYP</t>
  </si>
  <si>
    <t>CZE</t>
  </si>
  <si>
    <t>DNK</t>
  </si>
  <si>
    <t>DJI</t>
  </si>
  <si>
    <t>DMA</t>
  </si>
  <si>
    <t>DOM</t>
  </si>
  <si>
    <t>TLS</t>
  </si>
  <si>
    <t>ECU</t>
  </si>
  <si>
    <t>EGY</t>
  </si>
  <si>
    <t>SLV</t>
  </si>
  <si>
    <t>GNQ</t>
  </si>
  <si>
    <t>ERI</t>
  </si>
  <si>
    <t>EST</t>
  </si>
  <si>
    <t>ETH</t>
  </si>
  <si>
    <t>FLK</t>
  </si>
  <si>
    <t>FRO</t>
  </si>
  <si>
    <t>FJI</t>
  </si>
  <si>
    <t>FIN</t>
  </si>
  <si>
    <t>FRA</t>
  </si>
  <si>
    <t>GUF</t>
  </si>
  <si>
    <t>PYF</t>
  </si>
  <si>
    <t>ATF</t>
  </si>
  <si>
    <t>GAB</t>
  </si>
  <si>
    <t>GMB</t>
  </si>
  <si>
    <t>GEO</t>
  </si>
  <si>
    <t>DEU</t>
  </si>
  <si>
    <t>GHA</t>
  </si>
  <si>
    <t>GIB</t>
  </si>
  <si>
    <t>GRC</t>
  </si>
  <si>
    <t>GRL</t>
  </si>
  <si>
    <t>GRD</t>
  </si>
  <si>
    <t>GLP</t>
  </si>
  <si>
    <t>GUM</t>
  </si>
  <si>
    <t>GTM</t>
  </si>
  <si>
    <t>GGY</t>
  </si>
  <si>
    <t>GIN</t>
  </si>
  <si>
    <t>GNB</t>
  </si>
  <si>
    <t>GUY</t>
  </si>
  <si>
    <t>HTI</t>
  </si>
  <si>
    <t>HMD</t>
  </si>
  <si>
    <t>VAT</t>
  </si>
  <si>
    <t>HND</t>
  </si>
  <si>
    <t>HKG</t>
  </si>
  <si>
    <t>HUN</t>
  </si>
  <si>
    <t>ISL</t>
  </si>
  <si>
    <t>IND</t>
  </si>
  <si>
    <t>IDN</t>
  </si>
  <si>
    <t>IRN</t>
  </si>
  <si>
    <t>IRQ</t>
  </si>
  <si>
    <t>IRL</t>
  </si>
  <si>
    <t>IMN</t>
  </si>
  <si>
    <t>ISR</t>
  </si>
  <si>
    <t>ITA</t>
  </si>
  <si>
    <t>JAM</t>
  </si>
  <si>
    <t>JPN</t>
  </si>
  <si>
    <t>JEY</t>
  </si>
  <si>
    <t>JOR</t>
  </si>
  <si>
    <t>KAZ</t>
  </si>
  <si>
    <t>KEN</t>
  </si>
  <si>
    <t>KIR</t>
  </si>
  <si>
    <t>PRK</t>
  </si>
  <si>
    <t>KOR</t>
  </si>
  <si>
    <t>XK</t>
  </si>
  <si>
    <t>KWT</t>
  </si>
  <si>
    <t>KGZ</t>
  </si>
  <si>
    <t>LAO</t>
  </si>
  <si>
    <t>LVA</t>
  </si>
  <si>
    <t>LBN</t>
  </si>
  <si>
    <t>LSO</t>
  </si>
  <si>
    <t>LBR</t>
  </si>
  <si>
    <t>LBY</t>
  </si>
  <si>
    <t>LIE</t>
  </si>
  <si>
    <t>LTU</t>
  </si>
  <si>
    <t>LUX</t>
  </si>
  <si>
    <t>MAC</t>
  </si>
  <si>
    <t>MKD</t>
  </si>
  <si>
    <t>MDG</t>
  </si>
  <si>
    <t>MWI</t>
  </si>
  <si>
    <t>MYS</t>
  </si>
  <si>
    <t>MDV</t>
  </si>
  <si>
    <t>MLI</t>
  </si>
  <si>
    <t>MLT</t>
  </si>
  <si>
    <t>MHL</t>
  </si>
  <si>
    <t>MTQ</t>
  </si>
  <si>
    <t>MRT</t>
  </si>
  <si>
    <t>MUS</t>
  </si>
  <si>
    <t>MYT</t>
  </si>
  <si>
    <t>MEX</t>
  </si>
  <si>
    <t>FSM</t>
  </si>
  <si>
    <t>MDA</t>
  </si>
  <si>
    <t>MCO</t>
  </si>
  <si>
    <t>MNG</t>
  </si>
  <si>
    <t>MNE</t>
  </si>
  <si>
    <t>MSR</t>
  </si>
  <si>
    <t>MAR</t>
  </si>
  <si>
    <t>MOZ</t>
  </si>
  <si>
    <t>MMR</t>
  </si>
  <si>
    <t>NAM</t>
  </si>
  <si>
    <t>NRU</t>
  </si>
  <si>
    <t>NPL</t>
  </si>
  <si>
    <t>NLD</t>
  </si>
  <si>
    <t>NCL</t>
  </si>
  <si>
    <t>NZL</t>
  </si>
  <si>
    <t>NIC</t>
  </si>
  <si>
    <t>NER</t>
  </si>
  <si>
    <t>NGA</t>
  </si>
  <si>
    <t>NIU</t>
  </si>
  <si>
    <t>NFK</t>
  </si>
  <si>
    <t>MNP</t>
  </si>
  <si>
    <t>NOR</t>
  </si>
  <si>
    <t>OMN</t>
  </si>
  <si>
    <t>PAK</t>
  </si>
  <si>
    <t>PLW</t>
  </si>
  <si>
    <t>PAN</t>
  </si>
  <si>
    <t>PNG</t>
  </si>
  <si>
    <t>PRY</t>
  </si>
  <si>
    <t>PER</t>
  </si>
  <si>
    <t>PHL</t>
  </si>
  <si>
    <t>PCN</t>
  </si>
  <si>
    <t>POL</t>
  </si>
  <si>
    <t>PRT</t>
  </si>
  <si>
    <t>PRI</t>
  </si>
  <si>
    <t>QAT</t>
  </si>
  <si>
    <t>REU</t>
  </si>
  <si>
    <t>ROU</t>
  </si>
  <si>
    <t>RUS</t>
  </si>
  <si>
    <t>RWA</t>
  </si>
  <si>
    <t>BLM</t>
  </si>
  <si>
    <t>SHN</t>
  </si>
  <si>
    <t>KNA</t>
  </si>
  <si>
    <t>LCA</t>
  </si>
  <si>
    <t>MAF</t>
  </si>
  <si>
    <t>VCT</t>
  </si>
  <si>
    <t>WSM</t>
  </si>
  <si>
    <t>SMR</t>
  </si>
  <si>
    <t>STP</t>
  </si>
  <si>
    <t>SAU</t>
  </si>
  <si>
    <t>SEN</t>
  </si>
  <si>
    <t>SRB</t>
  </si>
  <si>
    <t>SYC</t>
  </si>
  <si>
    <t>SLE</t>
  </si>
  <si>
    <t>SGP</t>
  </si>
  <si>
    <t>SXM</t>
  </si>
  <si>
    <t>SVK</t>
  </si>
  <si>
    <t>SVN</t>
  </si>
  <si>
    <t>SLB</t>
  </si>
  <si>
    <t>SOM</t>
  </si>
  <si>
    <t>ZAF</t>
  </si>
  <si>
    <t>SGS</t>
  </si>
  <si>
    <t>SSD</t>
  </si>
  <si>
    <t>ESP</t>
  </si>
  <si>
    <t>LKA</t>
  </si>
  <si>
    <t>SPM</t>
  </si>
  <si>
    <t>PSE</t>
  </si>
  <si>
    <t>SDN</t>
  </si>
  <si>
    <t>SUR</t>
  </si>
  <si>
    <t>SJM</t>
  </si>
  <si>
    <t>SWZ</t>
  </si>
  <si>
    <t>SWE</t>
  </si>
  <si>
    <t>CHE</t>
  </si>
  <si>
    <t>SYR</t>
  </si>
  <si>
    <t>TWN</t>
  </si>
  <si>
    <t>TJK</t>
  </si>
  <si>
    <t>TZA</t>
  </si>
  <si>
    <t>THA</t>
  </si>
  <si>
    <t>TGO</t>
  </si>
  <si>
    <t>TKL</t>
  </si>
  <si>
    <t>TON</t>
  </si>
  <si>
    <t>TTO</t>
  </si>
  <si>
    <t>TUN</t>
  </si>
  <si>
    <t>TUR</t>
  </si>
  <si>
    <t>TKM</t>
  </si>
  <si>
    <t>TCA</t>
  </si>
  <si>
    <t>TUV</t>
  </si>
  <si>
    <t>UGA</t>
  </si>
  <si>
    <t>UKR</t>
  </si>
  <si>
    <t>ARE</t>
  </si>
  <si>
    <t>GBR</t>
  </si>
  <si>
    <t>USA</t>
  </si>
  <si>
    <t>URY</t>
  </si>
  <si>
    <t>UMI</t>
  </si>
  <si>
    <t>UZB</t>
  </si>
  <si>
    <t>VUT</t>
  </si>
  <si>
    <t>VEN</t>
  </si>
  <si>
    <t>VNM</t>
  </si>
  <si>
    <t>VGB</t>
  </si>
  <si>
    <t>VIR</t>
  </si>
  <si>
    <t>WLF</t>
  </si>
  <si>
    <t>ESH</t>
  </si>
  <si>
    <t>YEM</t>
  </si>
  <si>
    <t>ZMB</t>
  </si>
  <si>
    <t>ZWE</t>
  </si>
  <si>
    <t>Address (line 1):</t>
  </si>
  <si>
    <t>Address (line 2):</t>
  </si>
  <si>
    <t>City:</t>
  </si>
  <si>
    <t>Address</t>
  </si>
  <si>
    <t>Address 1</t>
  </si>
  <si>
    <t>City</t>
  </si>
  <si>
    <t>ZIP</t>
  </si>
  <si>
    <t>Addressee</t>
  </si>
  <si>
    <t>Vendor</t>
  </si>
  <si>
    <t>Requestor</t>
  </si>
  <si>
    <t>Sort code (6 numeric digits, no dashes):</t>
  </si>
  <si>
    <t>Account number (8 numeric digits):</t>
  </si>
  <si>
    <t>Reference</t>
  </si>
  <si>
    <t>Quantity</t>
  </si>
  <si>
    <t>Rate</t>
  </si>
  <si>
    <t>AED</t>
  </si>
  <si>
    <t>CZK</t>
  </si>
  <si>
    <t>ETB</t>
  </si>
  <si>
    <t>GHS</t>
  </si>
  <si>
    <t>KES</t>
  </si>
  <si>
    <t>OMR</t>
  </si>
  <si>
    <t>RON</t>
  </si>
  <si>
    <t>RUB</t>
  </si>
  <si>
    <t>THB</t>
  </si>
  <si>
    <t>TRY</t>
  </si>
  <si>
    <t>Input the required code
e.g. BUD_XXXXXX</t>
  </si>
  <si>
    <t>Purposefully kept blank for now</t>
  </si>
  <si>
    <t>Amortisation schedule</t>
  </si>
  <si>
    <t>Amortisation start</t>
  </si>
  <si>
    <t>Amortisation end</t>
  </si>
  <si>
    <t>Member code</t>
  </si>
  <si>
    <t>Remember, this currency must be available on the respective Vendor account.</t>
  </si>
  <si>
    <t>e.g. 'VEN_XXXXXX Name of Supplier'   … as copied from NetSuite vendor screen</t>
  </si>
  <si>
    <t>PITM_00040</t>
  </si>
  <si>
    <t>PITM_00056</t>
  </si>
  <si>
    <t>Conferences and Events - Speaker Expenses</t>
  </si>
  <si>
    <t>Speaker Expenses</t>
  </si>
  <si>
    <t>Address to send to</t>
  </si>
  <si>
    <t>expenses@rsc.org</t>
  </si>
  <si>
    <t>Subject line</t>
  </si>
  <si>
    <t>Message body</t>
  </si>
  <si>
    <r>
      <t xml:space="preserve">2. Complete form below and send to Expenses using the link provided (or email to </t>
    </r>
    <r>
      <rPr>
        <u/>
        <sz val="10"/>
        <color rgb="FF0070C0"/>
        <rFont val="Arial"/>
        <family val="2"/>
      </rPr>
      <t>expenses@rsc.org)</t>
    </r>
    <r>
      <rPr>
        <sz val="10"/>
        <color theme="1"/>
        <rFont val="Arial"/>
        <family val="2"/>
      </rPr>
      <t xml:space="preserve"> together with receipts
</t>
    </r>
  </si>
  <si>
    <r>
      <t xml:space="preserve">Note, clicking the 'Send Email' link will generate an email. Please send this spreadsheet to </t>
    </r>
    <r>
      <rPr>
        <b/>
        <u/>
        <sz val="11"/>
        <color rgb="FF0070C0"/>
        <rFont val="Calibri"/>
        <family val="2"/>
        <scheme val="minor"/>
      </rPr>
      <t>expenses@rsc.org</t>
    </r>
    <r>
      <rPr>
        <b/>
        <sz val="11"/>
        <color theme="1"/>
        <rFont val="Calibri"/>
        <family val="2"/>
        <scheme val="minor"/>
      </rPr>
      <t xml:space="preserve"> together with  receipts for this claim in the same email.</t>
    </r>
  </si>
  <si>
    <t>PITM_00090</t>
  </si>
  <si>
    <t>Distribution - Postage Costs</t>
  </si>
  <si>
    <t>EXP_700111</t>
  </si>
  <si>
    <t>Postage Costs</t>
  </si>
  <si>
    <t>PITM_00042</t>
  </si>
  <si>
    <t>Trustee Accommodation</t>
  </si>
  <si>
    <t>PITM_00049</t>
  </si>
  <si>
    <t>Trustee Travel - Other</t>
  </si>
  <si>
    <t>Royal Society of Chemistry</t>
  </si>
  <si>
    <t>Submission and Approval of Volunteer / Member / Non-Member Expenses</t>
  </si>
  <si>
    <t>A summary of the process for managing the submission and approval of member expenses is provided below. This guidance is provided to assist member and non-member volunteers when planning their travel and provides additional detail on what can be claimed as an out-of-pocket expense whilst supporting the RSC in its various activities. Consideration must always be given to using the most cost effective option when travelling. As the Royal Society of Chemistry (RSC) is a charity, claimants are expected to keep expenses to a minimum.</t>
  </si>
  <si>
    <t>General</t>
  </si>
  <si>
    <t xml:space="preserve">RSC member and non-member volunteers are entitled to reimbursement of reasonable travel expenses whilst performing work on behalf of the RSC and when attending meetings of governance bodies of which they are a member. All member and non-member volunteers should make claims for reimbursement of expenses incurred on RSC business by completing the approved ‘member  and non-member’ expenses form (i.e. this form) by completing the 'ExpenseForm' tab. </t>
  </si>
  <si>
    <t>The guidance below covers the most common expense claim areas and should be applied in all instances. It is not exhaustive and is subject to change. Queries on travel arrangements, eligible expenses or the claim process itself should be directed to the appropriate RSC staff contact in the first instance. Where there is an issue concerning the expenses of Trustees that cannot be resolved satisfactorily by the CEO, queries may be directed to the Honorary Treasurer and in the case of the expenses of the Honorary Treasurer, queries may be directed to the Chair of the Audit and Risk Committee. Unauthorised travel expenses will not be reimbursed.</t>
  </si>
  <si>
    <t>Claim process</t>
  </si>
  <si>
    <t xml:space="preserve">All expenses being claimed for, with the exception of mileage claims, must be accompanied by valid VAT receipts. Note, a credit card slip in the absence of the main receipt is not sufficient. </t>
  </si>
  <si>
    <t>Claims will be settled by BACS payment for UK based member and via international bank transfer for international (non-UK) based members. Please note that it can take up to two weeks to process expense claim forms, from receipt of the form to payment into a designated bank account. If there are queries or issues with the claim, this can take longer still.</t>
  </si>
  <si>
    <t>Travel guidance</t>
  </si>
  <si>
    <t xml:space="preserve">Member and non-member volunteers must travel by the most economic fare. Early bookings and web based services (especially for air travel and hotels) which offer less expensive opportunities should be used if the conditions attached to them are reasonable and facilitate participation in the RSC business. Where possible economy and cheap day return or other concessionary rates for rail travel should be used, taking advantage of opportunities of advance purchase and rail cards. Please note the purchase of rail cards is not a claimable expense and will not reimbursed by the RSC. First class rail travel should only be used in exceptional circumstances to assist with health considerations or where business reasons indicate that first class would be appropriate. Air travel within Europe, up to four hours’ flight time, should be by economy class unless health considerations or business reasons indicate that premium economy class would be appropriate. </t>
  </si>
  <si>
    <r>
      <t xml:space="preserve">Where possible economy and cheap day return or other concessionary rates for rail travel should be used, taking advantage of opportunities of advance purchase and rail cards. </t>
    </r>
    <r>
      <rPr>
        <u/>
        <sz val="20"/>
        <color theme="1"/>
        <rFont val="Calibri"/>
        <family val="2"/>
        <scheme val="minor"/>
      </rPr>
      <t>Please note the purchase of a rail card (e.g. Senior Railcard, Family &amp; Friends Railcard, Network Railcard and the like) is not a claimable expense and will not reimbursed by the RSC</t>
    </r>
    <r>
      <rPr>
        <sz val="20"/>
        <color theme="1"/>
        <rFont val="Calibri"/>
        <family val="2"/>
        <scheme val="minor"/>
      </rPr>
      <t xml:space="preserve">. First class rail travel should only be used in exceptional circumstances to assist with health considerations or where business reasons indicate that first class would be appropriate. </t>
    </r>
  </si>
  <si>
    <t>Air travel</t>
  </si>
  <si>
    <t>Air travel should be by economy class unless health considerations or business reasons indicate that premium economy class would be appropriate. First-class air travel will not be reimbursed. Wherever possible the environmental effect of travel should be considered.</t>
  </si>
  <si>
    <t xml:space="preserve">Prior agreement to travel by premium economy or business class travel is required as follows:
- For Honorary Officers and Council Members - Preapproval by the Honorary Treasurer 
- All other members and non-member volunteers - Preapproval by a member of the Leadership Team </t>
  </si>
  <si>
    <t xml:space="preserve">Where all or part of the travel required is made by claimants using their private car, the RSC will reimburse the mileage travelled using the current HMRC mileage and fuel rates and allowances (https://www.gov.uk/government/publications/rates-and-allowances-travel-mileage-and-fuel-allowances/travel-mileage-and-fuel-rates-and-allowances). The claim form will automatically calculate the amount due. Please note, the private car mileage allowance is intended only where more economic arrangements are not possible. </t>
  </si>
  <si>
    <t>Accomodation and meals</t>
  </si>
  <si>
    <t xml:space="preserve">Claims may include the cost of accommodation and meals when away from home on authorised RSC business. Member and non-member volunteers are requested to minimise their expenses in any reasonable way, (e.g. lunch should be a light meal and not a three course meal). Accommodation that is reimbursable is limited to 4 star hotels in the UK and the equivalent abroad, and accommodation and meals will only be reimbursed for the period required for RSC business. </t>
  </si>
  <si>
    <t>Expenses Policy Guidance</t>
  </si>
  <si>
    <t xml:space="preserve">Claimants should aim to complete and submit their expense claim forms, together with valid receipts, within a month of the expense being incurred. All forms, including receipts, must be provided to the RSC staff contact who will perform an initial review of the expenses before submitting it to Finance for RSC budget holder approval. The RSC contact will satisfy themselves that the expenses being claimed are reasonable, that the receipts are correctly attached and where appropriate seek additional receipts/supporting documentation. This will help the RSC to recover VAT, where appropriate, and ensures good financial control and accounting practice, compliance with relevant legislation and adherence to the RSC’s corporate governance requirements. </t>
  </si>
  <si>
    <t>Academic Editor lookup</t>
  </si>
  <si>
    <t>Duplicate check</t>
  </si>
  <si>
    <t>PITM_00031</t>
  </si>
  <si>
    <t>Academic Editor Travel - Car hire</t>
  </si>
  <si>
    <t>PITM_00032</t>
  </si>
  <si>
    <t>Academic Editor Accommodation</t>
  </si>
  <si>
    <t>PITM_00033</t>
  </si>
  <si>
    <t>Academic Editor Subsistence</t>
  </si>
  <si>
    <t>PITM_00034</t>
  </si>
  <si>
    <t>Academic Editor Travel - Motorcycle</t>
  </si>
  <si>
    <t>PITM_00035</t>
  </si>
  <si>
    <t>Academic Editor Travel - Air</t>
  </si>
  <si>
    <t>PITM_00036</t>
  </si>
  <si>
    <t>Academic Editor Travel - Mileage</t>
  </si>
  <si>
    <t>PITM_00037</t>
  </si>
  <si>
    <t>Academic Editor Travel - Rail</t>
  </si>
  <si>
    <t>PITM_00038</t>
  </si>
  <si>
    <t>Academic Editor Travel - Taxi</t>
  </si>
  <si>
    <t>PITM_00039</t>
  </si>
  <si>
    <t>Academic Editor Travel - Other</t>
  </si>
  <si>
    <t>Academic Editor Other Sundries</t>
  </si>
  <si>
    <t>Are you an Academic Editor? (select from list):</t>
  </si>
  <si>
    <t>Version: 18/06/2024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</si>
</sst>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0_-;\-* #,##0.0_-;_-* &quot;-&quot;??_-;_-@_-"/>
    <numFmt numFmtId="167" formatCode="_-* #,##0.00000_-;\-* #,##0.00000_-;_-* &quot;-&quot;??_-;_-@_-"/>
  </numFmts>
  <fonts count="6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name val="Arial"/>
      <family val="2"/>
    </font>
    <font>
      <sz val="10"/>
      <name val="Arial"/>
      <family val="2"/>
    </font>
    <font>
      <b/>
      <sz val="11"/>
      <name val="Arial"/>
      <family val="2"/>
    </font>
    <font>
      <sz val="9"/>
      <name val="Lucida Sans Unicode"/>
      <family val="2"/>
    </font>
    <font>
      <sz val="10"/>
      <color theme="1"/>
      <name val="Arial"/>
      <family val="2"/>
    </font>
    <font>
      <b/>
      <sz val="10"/>
      <color theme="1"/>
      <name val="Arial"/>
      <family val="2"/>
    </font>
    <font>
      <b/>
      <sz val="15"/>
      <color theme="1"/>
      <name val="Arial"/>
      <family val="2"/>
    </font>
    <font>
      <b/>
      <sz val="13"/>
      <color theme="1"/>
      <name val="Arial"/>
      <family val="2"/>
    </font>
    <font>
      <b/>
      <sz val="11"/>
      <color theme="1"/>
      <name val="Arial"/>
      <family val="2"/>
    </font>
    <font>
      <b/>
      <sz val="10"/>
      <color theme="1" tint="0.34998626667073579"/>
      <name val="Arial"/>
      <family val="2"/>
    </font>
    <font>
      <b/>
      <sz val="10"/>
      <color theme="1" tint="0.14999847407452621"/>
      <name val="Arial"/>
      <family val="2"/>
    </font>
    <font>
      <sz val="11"/>
      <color theme="1"/>
      <name val="Arial"/>
      <family val="2"/>
    </font>
    <font>
      <b/>
      <sz val="10"/>
      <color theme="1" tint="0.249977111117893"/>
      <name val="Arial"/>
      <family val="2"/>
    </font>
    <font>
      <sz val="11"/>
      <name val="Calibri"/>
      <family val="2"/>
      <scheme val="minor"/>
    </font>
    <font>
      <sz val="10"/>
      <color theme="1" tint="0.249977111117893"/>
      <name val="Arial"/>
      <family val="2"/>
    </font>
    <font>
      <u/>
      <sz val="11"/>
      <color theme="10"/>
      <name val="Calibri"/>
      <family val="2"/>
      <scheme val="minor"/>
    </font>
    <font>
      <b/>
      <sz val="10"/>
      <color theme="0"/>
      <name val="Arial"/>
      <family val="2"/>
    </font>
    <font>
      <i/>
      <sz val="10"/>
      <color theme="1"/>
      <name val="Arial"/>
      <family val="2"/>
    </font>
    <font>
      <sz val="10"/>
      <color theme="1" tint="0.34998626667073579"/>
      <name val="Arial"/>
      <family val="2"/>
    </font>
    <font>
      <b/>
      <sz val="9"/>
      <color theme="0" tint="-0.499984740745262"/>
      <name val="Arial"/>
      <family val="2"/>
    </font>
    <font>
      <sz val="9"/>
      <color theme="0" tint="-0.499984740745262"/>
      <name val="Calibri"/>
      <family val="2"/>
      <scheme val="minor"/>
    </font>
    <font>
      <b/>
      <sz val="8"/>
      <color theme="0" tint="-0.499984740745262"/>
      <name val="Arial"/>
      <family val="2"/>
    </font>
    <font>
      <sz val="10"/>
      <color rgb="FF0070C0"/>
      <name val="Arial"/>
      <family val="2"/>
    </font>
    <font>
      <b/>
      <sz val="12"/>
      <color theme="1"/>
      <name val="Arial"/>
      <family val="2"/>
    </font>
    <font>
      <sz val="10"/>
      <color theme="0"/>
      <name val="Arial"/>
      <family val="2"/>
    </font>
    <font>
      <b/>
      <sz val="11"/>
      <color theme="0"/>
      <name val="Calibri"/>
      <family val="2"/>
      <scheme val="minor"/>
    </font>
    <font>
      <b/>
      <sz val="10"/>
      <color rgb="FFFF0000"/>
      <name val="Arial"/>
      <family val="2"/>
    </font>
    <font>
      <b/>
      <sz val="11"/>
      <color theme="1"/>
      <name val="Calibri"/>
      <family val="2"/>
      <scheme val="minor"/>
    </font>
    <font>
      <b/>
      <sz val="8"/>
      <name val="Arial"/>
      <family val="2"/>
    </font>
    <font>
      <b/>
      <sz val="9"/>
      <color theme="1"/>
      <name val="Arial"/>
      <family val="2"/>
    </font>
    <font>
      <b/>
      <sz val="9"/>
      <name val="Arial"/>
      <family val="2"/>
    </font>
    <font>
      <sz val="10"/>
      <color rgb="FFFF0000"/>
      <name val="Arial"/>
      <family val="2"/>
    </font>
    <font>
      <i/>
      <sz val="9"/>
      <name val="Arial"/>
      <family val="2"/>
    </font>
    <font>
      <sz val="18"/>
      <color theme="3"/>
      <name val="Cambria"/>
      <family val="2"/>
      <scheme val="major"/>
    </font>
    <font>
      <sz val="11"/>
      <color theme="0"/>
      <name val="Calibri"/>
      <family val="2"/>
      <scheme val="minor"/>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u/>
      <sz val="10"/>
      <color rgb="FF0070C0"/>
      <name val="Arial"/>
      <family val="2"/>
    </font>
    <font>
      <b/>
      <u/>
      <sz val="11"/>
      <color rgb="FF0070C0"/>
      <name val="Calibri"/>
      <family val="2"/>
      <scheme val="minor"/>
    </font>
    <font>
      <b/>
      <u/>
      <sz val="11"/>
      <color theme="0"/>
      <name val="Calibri"/>
      <family val="2"/>
      <scheme val="minor"/>
    </font>
    <font>
      <i/>
      <sz val="10"/>
      <color rgb="FFFF0000"/>
      <name val="Arial"/>
      <family val="2"/>
    </font>
    <font>
      <b/>
      <sz val="28"/>
      <color theme="1"/>
      <name val="Calibri"/>
      <family val="2"/>
      <scheme val="minor"/>
    </font>
    <font>
      <b/>
      <u/>
      <sz val="20"/>
      <color theme="1"/>
      <name val="Calibri"/>
      <family val="2"/>
      <scheme val="minor"/>
    </font>
    <font>
      <sz val="20"/>
      <color theme="1"/>
      <name val="Calibri"/>
      <family val="2"/>
      <scheme val="minor"/>
    </font>
    <font>
      <b/>
      <i/>
      <sz val="20"/>
      <color theme="1"/>
      <name val="Calibri"/>
      <family val="2"/>
      <scheme val="minor"/>
    </font>
    <font>
      <u/>
      <sz val="20"/>
      <color theme="1"/>
      <name val="Calibri"/>
      <family val="2"/>
      <scheme val="minor"/>
    </font>
    <font>
      <b/>
      <sz val="24"/>
      <color theme="1"/>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bgColor indexed="64"/>
      </patternFill>
    </fill>
    <fill>
      <patternFill patternType="solid">
        <fgColor rgb="FFFFFFCC"/>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106">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right/>
      <top style="thin">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64"/>
      </right>
      <top/>
      <bottom style="medium">
        <color indexed="64"/>
      </bottom>
      <diagonal/>
    </border>
    <border>
      <left style="thin">
        <color indexed="8"/>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8"/>
      </bottom>
      <diagonal/>
    </border>
    <border>
      <left style="thin">
        <color indexed="64"/>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style="medium">
        <color indexed="64"/>
      </right>
      <top style="thin">
        <color indexed="64"/>
      </top>
      <bottom style="thin">
        <color indexed="8"/>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indexed="8"/>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8"/>
      </right>
      <top/>
      <bottom style="medium">
        <color indexed="64"/>
      </bottom>
      <diagonal/>
    </border>
    <border>
      <left/>
      <right/>
      <top style="medium">
        <color indexed="64"/>
      </top>
      <bottom style="thin">
        <color indexed="8"/>
      </bottom>
      <diagonal/>
    </border>
    <border>
      <left/>
      <right/>
      <top style="thin">
        <color indexed="64"/>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thin">
        <color auto="1"/>
      </bottom>
      <diagonal/>
    </border>
    <border>
      <left/>
      <right style="medium">
        <color indexed="64"/>
      </right>
      <top/>
      <bottom style="thin">
        <color indexed="64"/>
      </bottom>
      <diagonal/>
    </border>
    <border>
      <left/>
      <right/>
      <top style="medium">
        <color indexed="64"/>
      </top>
      <bottom/>
      <diagonal/>
    </border>
  </borders>
  <cellStyleXfs count="52">
    <xf numFmtId="0" fontId="0" fillId="0" borderId="0"/>
    <xf numFmtId="43"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14" fillId="0" borderId="0"/>
    <xf numFmtId="43" fontId="14" fillId="0" borderId="0" applyFont="0" applyFill="0" applyBorder="0" applyAlignment="0" applyProtection="0"/>
    <xf numFmtId="0" fontId="26" fillId="0" borderId="0" applyNumberForma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0" fontId="44" fillId="0" borderId="0" applyNumberFormat="0" applyFill="0" applyBorder="0" applyAlignment="0" applyProtection="0"/>
    <xf numFmtId="0" fontId="10" fillId="19" borderId="99" applyNumberFormat="0" applyFont="0" applyAlignment="0" applyProtection="0"/>
    <xf numFmtId="0" fontId="46" fillId="0" borderId="0"/>
    <xf numFmtId="0" fontId="47" fillId="0" borderId="92" applyNumberFormat="0" applyFill="0" applyAlignment="0" applyProtection="0"/>
    <xf numFmtId="0" fontId="48" fillId="0" borderId="93" applyNumberFormat="0" applyFill="0" applyAlignment="0" applyProtection="0"/>
    <xf numFmtId="0" fontId="49" fillId="0" borderId="94" applyNumberFormat="0" applyFill="0" applyAlignment="0" applyProtection="0"/>
    <xf numFmtId="0" fontId="49" fillId="0" borderId="0" applyNumberFormat="0" applyFill="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0" applyNumberFormat="0" applyBorder="0" applyAlignment="0" applyProtection="0"/>
    <xf numFmtId="0" fontId="53" fillId="16" borderId="95" applyNumberFormat="0" applyAlignment="0" applyProtection="0"/>
    <xf numFmtId="0" fontId="54" fillId="17" borderId="96" applyNumberFormat="0" applyAlignment="0" applyProtection="0"/>
    <xf numFmtId="0" fontId="55" fillId="17" borderId="95" applyNumberFormat="0" applyAlignment="0" applyProtection="0"/>
    <xf numFmtId="0" fontId="56" fillId="0" borderId="97" applyNumberFormat="0" applyFill="0" applyAlignment="0" applyProtection="0"/>
    <xf numFmtId="0" fontId="36" fillId="18" borderId="98"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38" fillId="0" borderId="100" applyNumberFormat="0" applyFill="0" applyAlignment="0" applyProtection="0"/>
    <xf numFmtId="0" fontId="45"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45" fillId="43" borderId="0" applyNumberFormat="0" applyBorder="0" applyAlignment="0" applyProtection="0"/>
  </cellStyleXfs>
  <cellXfs count="336">
    <xf numFmtId="0" fontId="0" fillId="0" borderId="0" xfId="0"/>
    <xf numFmtId="0" fontId="22" fillId="0" borderId="0" xfId="0" applyFont="1" applyAlignment="1" applyProtection="1">
      <alignment horizontal="center" vertical="top"/>
      <protection hidden="1"/>
    </xf>
    <xf numFmtId="2" fontId="0" fillId="0" borderId="0" xfId="0" applyNumberFormat="1" applyAlignment="1">
      <alignment horizontal="right" vertical="top"/>
    </xf>
    <xf numFmtId="0" fontId="0" fillId="0" borderId="0" xfId="0" applyAlignment="1">
      <alignment vertical="top"/>
    </xf>
    <xf numFmtId="0" fontId="30" fillId="0" borderId="2" xfId="0" applyFont="1" applyBorder="1" applyAlignment="1" applyProtection="1">
      <alignment horizontal="center" vertical="top"/>
      <protection hidden="1"/>
    </xf>
    <xf numFmtId="0" fontId="0" fillId="0" borderId="0" xfId="0" applyAlignment="1">
      <alignment wrapText="1"/>
    </xf>
    <xf numFmtId="0" fontId="0" fillId="0" borderId="37"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36" fillId="8" borderId="36" xfId="0" applyFont="1" applyFill="1" applyBorder="1" applyAlignment="1">
      <alignment vertical="top"/>
    </xf>
    <xf numFmtId="0" fontId="36" fillId="8" borderId="40" xfId="0" applyFont="1" applyFill="1" applyBorder="1" applyAlignment="1">
      <alignment vertical="top"/>
    </xf>
    <xf numFmtId="0" fontId="0" fillId="8" borderId="40" xfId="0" applyFill="1" applyBorder="1" applyAlignment="1">
      <alignment vertical="top"/>
    </xf>
    <xf numFmtId="0" fontId="0" fillId="8" borderId="41" xfId="0" applyFill="1" applyBorder="1" applyAlignment="1">
      <alignment vertical="top"/>
    </xf>
    <xf numFmtId="0" fontId="36" fillId="8" borderId="37" xfId="0" applyFont="1" applyFill="1" applyBorder="1" applyAlignment="1">
      <alignment vertical="top"/>
    </xf>
    <xf numFmtId="0" fontId="0" fillId="8" borderId="38" xfId="0" applyFill="1" applyBorder="1" applyAlignment="1">
      <alignment vertical="top"/>
    </xf>
    <xf numFmtId="0" fontId="0" fillId="8" borderId="37" xfId="0" applyFill="1" applyBorder="1" applyAlignment="1">
      <alignment vertical="top"/>
    </xf>
    <xf numFmtId="0" fontId="0" fillId="8" borderId="42" xfId="0" applyFill="1" applyBorder="1" applyAlignment="1">
      <alignment vertical="top"/>
    </xf>
    <xf numFmtId="0" fontId="18" fillId="4" borderId="0" xfId="0" applyFont="1" applyFill="1" applyAlignment="1" applyProtection="1">
      <alignment horizontal="left" vertical="top"/>
      <protection hidden="1"/>
    </xf>
    <xf numFmtId="0" fontId="0" fillId="0" borderId="43" xfId="0" applyBorder="1" applyAlignment="1">
      <alignment vertical="top"/>
    </xf>
    <xf numFmtId="0" fontId="0" fillId="0" borderId="46" xfId="0" applyBorder="1" applyAlignment="1">
      <alignment vertical="top"/>
    </xf>
    <xf numFmtId="0" fontId="0" fillId="0" borderId="48" xfId="0" applyBorder="1" applyAlignment="1">
      <alignment vertical="top"/>
    </xf>
    <xf numFmtId="0" fontId="36" fillId="8" borderId="0" xfId="0" applyFont="1" applyFill="1" applyAlignment="1">
      <alignment horizontal="center" vertical="top"/>
    </xf>
    <xf numFmtId="0" fontId="0" fillId="8" borderId="0" xfId="0" applyFill="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21" xfId="0" applyBorder="1" applyAlignment="1">
      <alignment horizontal="center" vertical="top"/>
    </xf>
    <xf numFmtId="0" fontId="0" fillId="0" borderId="47"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0" xfId="0" applyAlignment="1">
      <alignment horizontal="center" vertical="top"/>
    </xf>
    <xf numFmtId="0" fontId="15" fillId="3" borderId="0" xfId="0" applyFont="1" applyFill="1" applyAlignment="1" applyProtection="1">
      <alignment vertical="top"/>
      <protection hidden="1"/>
    </xf>
    <xf numFmtId="0" fontId="15" fillId="0" borderId="0" xfId="0" applyFont="1" applyAlignment="1" applyProtection="1">
      <alignment vertical="top"/>
      <protection hidden="1"/>
    </xf>
    <xf numFmtId="0" fontId="17" fillId="3" borderId="0" xfId="0" applyFont="1" applyFill="1" applyAlignment="1" applyProtection="1">
      <alignment vertical="top"/>
      <protection hidden="1"/>
    </xf>
    <xf numFmtId="0" fontId="15" fillId="4" borderId="0" xfId="0" applyFont="1" applyFill="1" applyAlignment="1" applyProtection="1">
      <alignment vertical="top"/>
      <protection hidden="1"/>
    </xf>
    <xf numFmtId="0" fontId="21" fillId="4" borderId="0" xfId="0" applyFont="1" applyFill="1" applyAlignment="1" applyProtection="1">
      <alignment horizontal="left" vertical="top"/>
      <protection hidden="1"/>
    </xf>
    <xf numFmtId="0" fontId="0" fillId="4" borderId="0" xfId="0" applyFill="1" applyAlignment="1" applyProtection="1">
      <alignment vertical="top"/>
      <protection hidden="1"/>
    </xf>
    <xf numFmtId="0" fontId="8" fillId="4" borderId="0" xfId="0" applyFont="1" applyFill="1" applyAlignment="1" applyProtection="1">
      <alignment vertical="top"/>
      <protection hidden="1"/>
    </xf>
    <xf numFmtId="0" fontId="18" fillId="3" borderId="0" xfId="0" applyFont="1" applyFill="1" applyAlignment="1" applyProtection="1">
      <alignment horizontal="left" vertical="top"/>
      <protection hidden="1"/>
    </xf>
    <xf numFmtId="0" fontId="21" fillId="3" borderId="0" xfId="0" applyFont="1" applyFill="1" applyAlignment="1" applyProtection="1">
      <alignment horizontal="right" vertical="top"/>
      <protection hidden="1"/>
    </xf>
    <xf numFmtId="0" fontId="16" fillId="3" borderId="0" xfId="0" applyFont="1" applyFill="1" applyAlignment="1" applyProtection="1">
      <alignment vertical="top"/>
      <protection hidden="1"/>
    </xf>
    <xf numFmtId="0" fontId="0" fillId="3" borderId="0" xfId="0" applyFill="1" applyAlignment="1" applyProtection="1">
      <alignment vertical="top"/>
      <protection hidden="1"/>
    </xf>
    <xf numFmtId="0" fontId="24" fillId="0" borderId="0" xfId="0" applyFont="1" applyAlignment="1" applyProtection="1">
      <alignment vertical="top"/>
      <protection hidden="1"/>
    </xf>
    <xf numFmtId="0" fontId="23" fillId="3" borderId="0" xfId="0" applyFont="1" applyFill="1" applyAlignment="1" applyProtection="1">
      <alignment horizontal="right" vertical="top"/>
      <protection hidden="1"/>
    </xf>
    <xf numFmtId="0" fontId="16" fillId="3" borderId="0" xfId="0" applyFont="1" applyFill="1" applyAlignment="1" applyProtection="1">
      <alignment horizontal="left" vertical="top"/>
      <protection hidden="1"/>
    </xf>
    <xf numFmtId="0" fontId="35" fillId="3" borderId="0" xfId="0" applyFont="1" applyFill="1" applyAlignment="1" applyProtection="1">
      <alignment vertical="top"/>
      <protection hidden="1"/>
    </xf>
    <xf numFmtId="0" fontId="21" fillId="3" borderId="0" xfId="0" applyFont="1" applyFill="1" applyAlignment="1" applyProtection="1">
      <alignment horizontal="left" vertical="top"/>
      <protection hidden="1"/>
    </xf>
    <xf numFmtId="0" fontId="28" fillId="3" borderId="0" xfId="0" applyFont="1" applyFill="1" applyAlignment="1" applyProtection="1">
      <alignment vertical="top"/>
      <protection hidden="1"/>
    </xf>
    <xf numFmtId="0" fontId="18" fillId="3" borderId="0" xfId="0" applyFont="1" applyFill="1" applyAlignment="1">
      <alignment horizontal="left" vertical="top"/>
    </xf>
    <xf numFmtId="0" fontId="15" fillId="3" borderId="0" xfId="0" applyFont="1" applyFill="1" applyAlignment="1">
      <alignment vertical="top"/>
    </xf>
    <xf numFmtId="0" fontId="15" fillId="0" borderId="0" xfId="0" applyFont="1" applyAlignment="1">
      <alignment vertical="top"/>
    </xf>
    <xf numFmtId="43" fontId="12" fillId="3" borderId="18" xfId="1" applyFont="1" applyFill="1" applyBorder="1" applyAlignment="1" applyProtection="1">
      <alignment vertical="top"/>
      <protection hidden="1"/>
    </xf>
    <xf numFmtId="43" fontId="12" fillId="3" borderId="20" xfId="1" applyFont="1" applyFill="1" applyBorder="1" applyAlignment="1" applyProtection="1">
      <alignment vertical="top"/>
      <protection hidden="1"/>
    </xf>
    <xf numFmtId="0" fontId="11" fillId="3" borderId="0" xfId="0" applyFont="1" applyFill="1" applyAlignment="1">
      <alignment horizontal="right" vertical="top"/>
    </xf>
    <xf numFmtId="0" fontId="11" fillId="3" borderId="0" xfId="0" applyFont="1" applyFill="1" applyAlignment="1">
      <alignment horizontal="center" vertical="top"/>
    </xf>
    <xf numFmtId="43" fontId="12" fillId="3" borderId="0" xfId="1" applyFont="1" applyFill="1" applyBorder="1" applyAlignment="1" applyProtection="1">
      <alignment vertical="top"/>
      <protection locked="0"/>
    </xf>
    <xf numFmtId="0" fontId="13" fillId="3" borderId="0" xfId="0" applyFont="1" applyFill="1" applyAlignment="1">
      <alignment horizontal="right" vertical="top"/>
    </xf>
    <xf numFmtId="0" fontId="19" fillId="3" borderId="6" xfId="0" applyFont="1" applyFill="1" applyBorder="1" applyAlignment="1" applyProtection="1">
      <alignment vertical="top"/>
      <protection hidden="1"/>
    </xf>
    <xf numFmtId="43" fontId="12" fillId="3" borderId="0" xfId="1" applyFont="1" applyFill="1" applyBorder="1" applyAlignment="1" applyProtection="1">
      <alignment vertical="top"/>
    </xf>
    <xf numFmtId="0" fontId="15" fillId="3" borderId="1" xfId="0" applyFont="1" applyFill="1" applyBorder="1" applyAlignment="1">
      <alignment vertical="top"/>
    </xf>
    <xf numFmtId="0" fontId="0" fillId="3" borderId="0" xfId="0" applyFill="1" applyAlignment="1">
      <alignment vertical="top"/>
    </xf>
    <xf numFmtId="0" fontId="0" fillId="0" borderId="0" xfId="0" applyAlignment="1" applyProtection="1">
      <alignment vertical="top"/>
      <protection hidden="1"/>
    </xf>
    <xf numFmtId="0" fontId="16" fillId="3" borderId="0" xfId="0" applyFont="1" applyFill="1" applyAlignment="1" applyProtection="1">
      <alignment horizontal="center" vertical="top"/>
      <protection hidden="1"/>
    </xf>
    <xf numFmtId="14" fontId="29" fillId="7" borderId="22" xfId="0" applyNumberFormat="1" applyFont="1" applyFill="1" applyBorder="1" applyAlignment="1" applyProtection="1">
      <alignment horizontal="center" vertical="top"/>
      <protection hidden="1"/>
    </xf>
    <xf numFmtId="0" fontId="15" fillId="0" borderId="1" xfId="0" applyFont="1" applyBorder="1" applyAlignment="1">
      <alignment vertical="top"/>
    </xf>
    <xf numFmtId="14" fontId="29" fillId="7" borderId="54" xfId="0" applyNumberFormat="1" applyFont="1" applyFill="1" applyBorder="1" applyAlignment="1" applyProtection="1">
      <alignment horizontal="center" vertical="top"/>
      <protection hidden="1"/>
    </xf>
    <xf numFmtId="0" fontId="15" fillId="3" borderId="0" xfId="0" applyFont="1" applyFill="1" applyAlignment="1" applyProtection="1">
      <alignment horizontal="left" vertical="top"/>
      <protection hidden="1"/>
    </xf>
    <xf numFmtId="14" fontId="29" fillId="7" borderId="19" xfId="0" applyNumberFormat="1" applyFont="1" applyFill="1" applyBorder="1" applyAlignment="1" applyProtection="1">
      <alignment horizontal="center" vertical="top"/>
      <protection hidden="1"/>
    </xf>
    <xf numFmtId="14" fontId="29" fillId="7" borderId="9" xfId="0" applyNumberFormat="1" applyFont="1" applyFill="1" applyBorder="1" applyAlignment="1" applyProtection="1">
      <alignment horizontal="center" vertical="top"/>
      <protection hidden="1"/>
    </xf>
    <xf numFmtId="2" fontId="29" fillId="7" borderId="19" xfId="0" applyNumberFormat="1" applyFont="1" applyFill="1" applyBorder="1" applyAlignment="1" applyProtection="1">
      <alignment horizontal="center" vertical="top"/>
      <protection hidden="1"/>
    </xf>
    <xf numFmtId="2" fontId="29" fillId="7" borderId="9" xfId="0" applyNumberFormat="1" applyFont="1" applyFill="1" applyBorder="1" applyAlignment="1" applyProtection="1">
      <alignment horizontal="center" vertical="top"/>
      <protection hidden="1"/>
    </xf>
    <xf numFmtId="14" fontId="29" fillId="7" borderId="56" xfId="0" applyNumberFormat="1" applyFont="1" applyFill="1" applyBorder="1" applyAlignment="1" applyProtection="1">
      <alignment horizontal="center" vertical="top"/>
      <protection hidden="1"/>
    </xf>
    <xf numFmtId="14" fontId="29" fillId="7" borderId="59" xfId="0" applyNumberFormat="1" applyFont="1" applyFill="1" applyBorder="1" applyAlignment="1" applyProtection="1">
      <alignment horizontal="center" vertical="top"/>
      <protection hidden="1"/>
    </xf>
    <xf numFmtId="2" fontId="29" fillId="7" borderId="59" xfId="0" applyNumberFormat="1" applyFont="1" applyFill="1" applyBorder="1" applyAlignment="1" applyProtection="1">
      <alignment horizontal="center" vertical="top"/>
      <protection hidden="1"/>
    </xf>
    <xf numFmtId="14" fontId="29" fillId="7" borderId="57" xfId="0" applyNumberFormat="1" applyFont="1" applyFill="1" applyBorder="1" applyAlignment="1" applyProtection="1">
      <alignment horizontal="center" vertical="top"/>
      <protection hidden="1"/>
    </xf>
    <xf numFmtId="0" fontId="28" fillId="3" borderId="0" xfId="0" applyFont="1" applyFill="1" applyAlignment="1" applyProtection="1">
      <alignment horizontal="center" vertical="top"/>
      <protection hidden="1"/>
    </xf>
    <xf numFmtId="43" fontId="12" fillId="3" borderId="65" xfId="1" applyFont="1" applyFill="1" applyBorder="1" applyAlignment="1" applyProtection="1">
      <alignment vertical="top"/>
      <protection hidden="1"/>
    </xf>
    <xf numFmtId="43" fontId="12" fillId="3" borderId="66" xfId="1" applyFont="1" applyFill="1" applyBorder="1" applyAlignment="1" applyProtection="1">
      <alignment vertical="top"/>
      <protection hidden="1"/>
    </xf>
    <xf numFmtId="43" fontId="12" fillId="3" borderId="67" xfId="1" applyFont="1" applyFill="1" applyBorder="1" applyAlignment="1" applyProtection="1">
      <alignment vertical="top"/>
      <protection hidden="1"/>
    </xf>
    <xf numFmtId="43" fontId="12" fillId="3" borderId="68" xfId="1" applyFont="1" applyFill="1" applyBorder="1" applyAlignment="1" applyProtection="1">
      <alignment vertical="top"/>
      <protection hidden="1"/>
    </xf>
    <xf numFmtId="43" fontId="12" fillId="3" borderId="71" xfId="1" applyFont="1" applyFill="1" applyBorder="1" applyAlignment="1" applyProtection="1">
      <alignment vertical="top"/>
      <protection hidden="1"/>
    </xf>
    <xf numFmtId="43" fontId="12" fillId="3" borderId="49" xfId="1" applyFont="1" applyFill="1" applyBorder="1" applyAlignment="1" applyProtection="1">
      <alignment vertical="top"/>
      <protection hidden="1"/>
    </xf>
    <xf numFmtId="43" fontId="12" fillId="3" borderId="50" xfId="1" applyFont="1" applyFill="1" applyBorder="1" applyAlignment="1" applyProtection="1">
      <alignment vertical="top"/>
      <protection hidden="1"/>
    </xf>
    <xf numFmtId="0" fontId="13" fillId="4" borderId="44" xfId="0" applyFont="1" applyFill="1" applyBorder="1" applyAlignment="1">
      <alignment horizontal="center" vertical="top" wrapText="1"/>
    </xf>
    <xf numFmtId="0" fontId="13" fillId="4" borderId="44" xfId="0" applyFont="1" applyFill="1" applyBorder="1" applyAlignment="1">
      <alignment horizontal="center" vertical="top"/>
    </xf>
    <xf numFmtId="0" fontId="13" fillId="4" borderId="74" xfId="0" applyFont="1" applyFill="1" applyBorder="1" applyAlignment="1">
      <alignment horizontal="center" vertical="top"/>
    </xf>
    <xf numFmtId="49" fontId="13" fillId="4" borderId="74" xfId="0" applyNumberFormat="1" applyFont="1" applyFill="1" applyBorder="1" applyAlignment="1">
      <alignment horizontal="center" vertical="top"/>
    </xf>
    <xf numFmtId="49" fontId="13" fillId="4" borderId="45" xfId="0" applyNumberFormat="1" applyFont="1" applyFill="1" applyBorder="1" applyAlignment="1">
      <alignment horizontal="center" vertical="top" wrapText="1"/>
    </xf>
    <xf numFmtId="166" fontId="12" fillId="3" borderId="63" xfId="1" applyNumberFormat="1" applyFont="1" applyFill="1" applyBorder="1" applyAlignment="1" applyProtection="1">
      <alignment horizontal="center" vertical="top"/>
      <protection hidden="1"/>
    </xf>
    <xf numFmtId="43" fontId="12" fillId="3" borderId="63" xfId="1" applyFont="1" applyFill="1" applyBorder="1" applyAlignment="1" applyProtection="1">
      <alignment vertical="top"/>
      <protection hidden="1"/>
    </xf>
    <xf numFmtId="43" fontId="12" fillId="8" borderId="59" xfId="1" applyFont="1" applyFill="1" applyBorder="1" applyAlignment="1" applyProtection="1">
      <alignment vertical="top"/>
      <protection hidden="1"/>
    </xf>
    <xf numFmtId="43" fontId="12" fillId="8" borderId="77" xfId="1" applyFont="1" applyFill="1" applyBorder="1" applyAlignment="1" applyProtection="1">
      <alignment vertical="top"/>
      <protection hidden="1"/>
    </xf>
    <xf numFmtId="43" fontId="12" fillId="8" borderId="17" xfId="1" applyFont="1" applyFill="1" applyBorder="1" applyAlignment="1" applyProtection="1">
      <alignment vertical="top"/>
      <protection hidden="1"/>
    </xf>
    <xf numFmtId="43" fontId="12" fillId="8" borderId="60" xfId="1" applyFont="1" applyFill="1" applyBorder="1" applyAlignment="1" applyProtection="1">
      <alignment vertical="top"/>
      <protection hidden="1"/>
    </xf>
    <xf numFmtId="43" fontId="11" fillId="4" borderId="56" xfId="1" applyFont="1" applyFill="1" applyBorder="1" applyAlignment="1" applyProtection="1">
      <alignment vertical="top"/>
      <protection hidden="1"/>
    </xf>
    <xf numFmtId="43" fontId="11" fillId="4" borderId="62" xfId="1" applyFont="1" applyFill="1" applyBorder="1" applyAlignment="1" applyProtection="1">
      <alignment vertical="top"/>
      <protection hidden="1"/>
    </xf>
    <xf numFmtId="43" fontId="11" fillId="4" borderId="63" xfId="1" applyFont="1" applyFill="1" applyBorder="1" applyAlignment="1" applyProtection="1">
      <alignment vertical="top"/>
      <protection hidden="1"/>
    </xf>
    <xf numFmtId="43" fontId="11" fillId="4" borderId="60" xfId="1" applyFont="1" applyFill="1" applyBorder="1" applyAlignment="1" applyProtection="1">
      <alignment vertical="top"/>
      <protection hidden="1"/>
    </xf>
    <xf numFmtId="43" fontId="12" fillId="3" borderId="78" xfId="1" applyFont="1" applyFill="1" applyBorder="1" applyAlignment="1" applyProtection="1">
      <alignment vertical="top"/>
      <protection hidden="1"/>
    </xf>
    <xf numFmtId="43" fontId="12" fillId="3" borderId="79" xfId="1" applyFont="1" applyFill="1" applyBorder="1" applyAlignment="1" applyProtection="1">
      <alignment vertical="top"/>
      <protection hidden="1"/>
    </xf>
    <xf numFmtId="43" fontId="12" fillId="3" borderId="70" xfId="1" applyFont="1" applyFill="1" applyBorder="1" applyAlignment="1" applyProtection="1">
      <alignment vertical="top"/>
      <protection hidden="1"/>
    </xf>
    <xf numFmtId="43" fontId="11" fillId="6" borderId="83" xfId="1" applyFont="1" applyFill="1" applyBorder="1" applyAlignment="1" applyProtection="1">
      <alignment vertical="top"/>
      <protection hidden="1"/>
    </xf>
    <xf numFmtId="43" fontId="11" fillId="6" borderId="84" xfId="1" applyFont="1" applyFill="1" applyBorder="1" applyAlignment="1" applyProtection="1">
      <alignment vertical="top"/>
      <protection hidden="1"/>
    </xf>
    <xf numFmtId="43" fontId="11" fillId="6" borderId="61" xfId="1" applyFont="1" applyFill="1" applyBorder="1" applyAlignment="1" applyProtection="1">
      <alignment vertical="top"/>
      <protection hidden="1"/>
    </xf>
    <xf numFmtId="0" fontId="37" fillId="4" borderId="0" xfId="0" applyFont="1" applyFill="1" applyAlignment="1" applyProtection="1">
      <alignment vertical="top"/>
      <protection hidden="1"/>
    </xf>
    <xf numFmtId="0" fontId="38" fillId="0" borderId="0" xfId="0" applyFont="1" applyAlignment="1">
      <alignment horizontal="center" vertical="top"/>
    </xf>
    <xf numFmtId="0" fontId="0" fillId="0" borderId="36" xfId="0" applyBorder="1" applyAlignment="1">
      <alignment horizontal="center" vertical="top"/>
    </xf>
    <xf numFmtId="0" fontId="39" fillId="4" borderId="23" xfId="0" applyFont="1" applyFill="1" applyBorder="1" applyAlignment="1">
      <alignment horizontal="center" vertical="top" wrapText="1"/>
    </xf>
    <xf numFmtId="0" fontId="19" fillId="10" borderId="0" xfId="0" applyFont="1" applyFill="1" applyAlignment="1">
      <alignment horizontal="center" vertical="top" wrapText="1"/>
    </xf>
    <xf numFmtId="0" fontId="16" fillId="3" borderId="0" xfId="0" applyFont="1" applyFill="1" applyAlignment="1">
      <alignment vertical="top"/>
    </xf>
    <xf numFmtId="0" fontId="15" fillId="4" borderId="0" xfId="0" applyFont="1" applyFill="1" applyAlignment="1">
      <alignment vertical="top"/>
    </xf>
    <xf numFmtId="0" fontId="16" fillId="4" borderId="0" xfId="0" applyFont="1" applyFill="1" applyAlignment="1">
      <alignment vertical="top"/>
    </xf>
    <xf numFmtId="0" fontId="15" fillId="4" borderId="17" xfId="0" applyFont="1" applyFill="1" applyBorder="1" applyAlignment="1">
      <alignment vertical="top"/>
    </xf>
    <xf numFmtId="0" fontId="31" fillId="0" borderId="2" xfId="0" applyFont="1" applyBorder="1" applyAlignment="1">
      <alignment vertical="top"/>
    </xf>
    <xf numFmtId="0" fontId="19" fillId="4" borderId="85" xfId="0" applyFont="1" applyFill="1" applyBorder="1" applyAlignment="1">
      <alignment horizontal="center" vertical="top" wrapText="1"/>
    </xf>
    <xf numFmtId="2" fontId="29" fillId="7" borderId="0" xfId="0" applyNumberFormat="1" applyFont="1" applyFill="1" applyAlignment="1" applyProtection="1">
      <alignment horizontal="right" vertical="top"/>
      <protection hidden="1"/>
    </xf>
    <xf numFmtId="2" fontId="29" fillId="7" borderId="17" xfId="0" applyNumberFormat="1" applyFont="1" applyFill="1" applyBorder="1" applyAlignment="1" applyProtection="1">
      <alignment horizontal="right" vertical="top"/>
      <protection hidden="1"/>
    </xf>
    <xf numFmtId="14" fontId="12" fillId="7" borderId="41" xfId="0" applyNumberFormat="1" applyFont="1" applyFill="1" applyBorder="1" applyAlignment="1" applyProtection="1">
      <alignment horizontal="center" vertical="top"/>
      <protection hidden="1"/>
    </xf>
    <xf numFmtId="14" fontId="12" fillId="7" borderId="86" xfId="0" applyNumberFormat="1" applyFont="1" applyFill="1" applyBorder="1" applyAlignment="1" applyProtection="1">
      <alignment horizontal="center" vertical="top"/>
      <protection hidden="1"/>
    </xf>
    <xf numFmtId="0" fontId="33" fillId="3" borderId="0" xfId="0" applyFont="1" applyFill="1" applyAlignment="1" applyProtection="1">
      <alignment vertical="top"/>
      <protection hidden="1"/>
    </xf>
    <xf numFmtId="0" fontId="12" fillId="3" borderId="0" xfId="0" applyFont="1" applyFill="1" applyAlignment="1" applyProtection="1">
      <alignment horizontal="left" vertical="top"/>
      <protection locked="0" hidden="1"/>
    </xf>
    <xf numFmtId="0" fontId="38" fillId="0" borderId="0" xfId="0" applyFont="1" applyAlignment="1">
      <alignment vertical="top"/>
    </xf>
    <xf numFmtId="0" fontId="0" fillId="4" borderId="0" xfId="0" applyFill="1" applyAlignment="1">
      <alignment vertical="top"/>
    </xf>
    <xf numFmtId="49" fontId="25" fillId="9" borderId="9" xfId="0" applyNumberFormat="1" applyFont="1" applyFill="1" applyBorder="1" applyAlignment="1" applyProtection="1">
      <alignment horizontal="center" vertical="top"/>
      <protection locked="0"/>
    </xf>
    <xf numFmtId="2" fontId="15" fillId="9" borderId="22" xfId="0" applyNumberFormat="1" applyFont="1" applyFill="1" applyBorder="1" applyAlignment="1" applyProtection="1">
      <alignment horizontal="right" vertical="top"/>
      <protection locked="0" hidden="1"/>
    </xf>
    <xf numFmtId="0" fontId="18" fillId="4" borderId="33" xfId="0" applyFont="1" applyFill="1" applyBorder="1" applyAlignment="1">
      <alignment horizontal="left" vertical="top"/>
    </xf>
    <xf numFmtId="0" fontId="21" fillId="4" borderId="35" xfId="0" applyFont="1" applyFill="1" applyBorder="1" applyAlignment="1">
      <alignment horizontal="right" vertical="top"/>
    </xf>
    <xf numFmtId="0" fontId="16" fillId="4" borderId="35" xfId="0" applyFont="1" applyFill="1" applyBorder="1" applyAlignment="1">
      <alignment vertical="top"/>
    </xf>
    <xf numFmtId="0" fontId="15" fillId="4" borderId="35" xfId="0" applyFont="1" applyFill="1" applyBorder="1" applyAlignment="1">
      <alignment vertical="top"/>
    </xf>
    <xf numFmtId="0" fontId="0" fillId="4" borderId="17" xfId="0" applyFill="1" applyBorder="1" applyAlignment="1">
      <alignment vertical="top"/>
    </xf>
    <xf numFmtId="2" fontId="16" fillId="4" borderId="84" xfId="0" applyNumberFormat="1" applyFont="1" applyFill="1" applyBorder="1" applyAlignment="1">
      <alignment vertical="top"/>
    </xf>
    <xf numFmtId="0" fontId="15" fillId="4" borderId="58" xfId="0" applyFont="1" applyFill="1" applyBorder="1" applyAlignment="1">
      <alignment vertical="top"/>
    </xf>
    <xf numFmtId="0" fontId="13" fillId="4" borderId="12" xfId="0" applyFont="1" applyFill="1" applyBorder="1" applyAlignment="1">
      <alignment horizontal="center" vertical="top"/>
    </xf>
    <xf numFmtId="0" fontId="13" fillId="4" borderId="51" xfId="0" applyFont="1" applyFill="1" applyBorder="1" applyAlignment="1">
      <alignment horizontal="center" vertical="top" wrapText="1"/>
    </xf>
    <xf numFmtId="0" fontId="13" fillId="4" borderId="52" xfId="0" applyFont="1" applyFill="1" applyBorder="1" applyAlignment="1">
      <alignment horizontal="center" vertical="top" wrapText="1"/>
    </xf>
    <xf numFmtId="0" fontId="13" fillId="4" borderId="13" xfId="0" applyFont="1" applyFill="1" applyBorder="1" applyAlignment="1">
      <alignment horizontal="center" vertical="top" wrapText="1"/>
    </xf>
    <xf numFmtId="0" fontId="41" fillId="4" borderId="28" xfId="0" applyFont="1" applyFill="1" applyBorder="1" applyAlignment="1">
      <alignment horizontal="center" vertical="top" wrapText="1"/>
    </xf>
    <xf numFmtId="0" fontId="41" fillId="4" borderId="53" xfId="0" applyFont="1" applyFill="1" applyBorder="1" applyAlignment="1">
      <alignment horizontal="center" vertical="top" wrapText="1"/>
    </xf>
    <xf numFmtId="0" fontId="41" fillId="4" borderId="23" xfId="0" applyFont="1" applyFill="1" applyBorder="1" applyAlignment="1">
      <alignment horizontal="center" vertical="top" wrapText="1"/>
    </xf>
    <xf numFmtId="0" fontId="42" fillId="4" borderId="0" xfId="0" applyFont="1" applyFill="1" applyAlignment="1">
      <alignment vertical="top"/>
    </xf>
    <xf numFmtId="0" fontId="15" fillId="2" borderId="87" xfId="0" applyFont="1" applyFill="1" applyBorder="1" applyAlignment="1" applyProtection="1">
      <alignment horizontal="center" vertical="top"/>
      <protection hidden="1"/>
    </xf>
    <xf numFmtId="0" fontId="15" fillId="2" borderId="55" xfId="0" applyFont="1" applyFill="1" applyBorder="1" applyAlignment="1" applyProtection="1">
      <alignment horizontal="center" vertical="top"/>
      <protection hidden="1"/>
    </xf>
    <xf numFmtId="0" fontId="15" fillId="2" borderId="14" xfId="0" applyFont="1" applyFill="1" applyBorder="1" applyAlignment="1" applyProtection="1">
      <alignment horizontal="center" vertical="top"/>
      <protection hidden="1"/>
    </xf>
    <xf numFmtId="0" fontId="15" fillId="2" borderId="75" xfId="0" applyFont="1" applyFill="1" applyBorder="1" applyAlignment="1" applyProtection="1">
      <alignment horizontal="center" vertical="top"/>
      <protection hidden="1"/>
    </xf>
    <xf numFmtId="0" fontId="15" fillId="2" borderId="58" xfId="0" applyFont="1" applyFill="1" applyBorder="1" applyAlignment="1" applyProtection="1">
      <alignment horizontal="center" vertical="top"/>
      <protection hidden="1"/>
    </xf>
    <xf numFmtId="167" fontId="33" fillId="9" borderId="9" xfId="1" applyNumberFormat="1" applyFont="1" applyFill="1" applyBorder="1" applyAlignment="1" applyProtection="1">
      <alignment horizontal="center" vertical="top"/>
      <protection locked="0" hidden="1"/>
    </xf>
    <xf numFmtId="0" fontId="15" fillId="3" borderId="0" xfId="0" applyFont="1" applyFill="1" applyAlignment="1" applyProtection="1">
      <alignment horizontal="center" vertical="top"/>
      <protection hidden="1"/>
    </xf>
    <xf numFmtId="0" fontId="16" fillId="4" borderId="0" xfId="0" applyFont="1" applyFill="1" applyAlignment="1" applyProtection="1">
      <alignment horizontal="left" vertical="top"/>
      <protection hidden="1"/>
    </xf>
    <xf numFmtId="49" fontId="12" fillId="3" borderId="0" xfId="0" applyNumberFormat="1" applyFont="1" applyFill="1" applyAlignment="1" applyProtection="1">
      <alignment horizontal="left" vertical="top" wrapText="1"/>
      <protection hidden="1"/>
    </xf>
    <xf numFmtId="49" fontId="15" fillId="3" borderId="0" xfId="0" applyNumberFormat="1" applyFont="1" applyFill="1" applyAlignment="1" applyProtection="1">
      <alignment horizontal="left" vertical="top"/>
      <protection hidden="1"/>
    </xf>
    <xf numFmtId="0" fontId="12" fillId="3" borderId="0" xfId="0" applyFont="1" applyFill="1" applyAlignment="1" applyProtection="1">
      <alignment horizontal="left" vertical="top"/>
      <protection hidden="1"/>
    </xf>
    <xf numFmtId="0" fontId="19" fillId="10" borderId="11" xfId="0" applyFont="1" applyFill="1" applyBorder="1" applyAlignment="1" applyProtection="1">
      <alignment horizontal="center" vertical="top" wrapText="1"/>
      <protection hidden="1"/>
    </xf>
    <xf numFmtId="0" fontId="19" fillId="10" borderId="13" xfId="0" applyFont="1" applyFill="1" applyBorder="1" applyAlignment="1" applyProtection="1">
      <alignment horizontal="center" vertical="top" wrapText="1"/>
      <protection hidden="1"/>
    </xf>
    <xf numFmtId="0" fontId="13" fillId="10" borderId="27" xfId="0" applyFont="1" applyFill="1" applyBorder="1" applyAlignment="1" applyProtection="1">
      <alignment horizontal="center" vertical="top" wrapText="1"/>
      <protection hidden="1"/>
    </xf>
    <xf numFmtId="0" fontId="13" fillId="10" borderId="28" xfId="0" applyFont="1" applyFill="1" applyBorder="1" applyAlignment="1" applyProtection="1">
      <alignment horizontal="center" vertical="top" wrapText="1"/>
      <protection hidden="1"/>
    </xf>
    <xf numFmtId="0" fontId="32" fillId="2" borderId="35" xfId="0" applyFont="1" applyFill="1" applyBorder="1" applyAlignment="1" applyProtection="1">
      <alignment vertical="top" wrapText="1"/>
      <protection hidden="1"/>
    </xf>
    <xf numFmtId="0" fontId="32" fillId="2" borderId="29" xfId="0" applyFont="1" applyFill="1" applyBorder="1" applyAlignment="1" applyProtection="1">
      <alignment vertical="top" wrapText="1"/>
      <protection hidden="1"/>
    </xf>
    <xf numFmtId="0" fontId="15" fillId="3" borderId="0" xfId="0" applyFont="1" applyFill="1" applyAlignment="1" applyProtection="1">
      <alignment vertical="top"/>
      <protection locked="0" hidden="1"/>
    </xf>
    <xf numFmtId="0" fontId="17" fillId="3" borderId="0" xfId="0" applyFont="1" applyFill="1" applyAlignment="1" applyProtection="1">
      <alignment vertical="top"/>
      <protection locked="0" hidden="1"/>
    </xf>
    <xf numFmtId="0" fontId="16" fillId="3" borderId="0" xfId="0" applyFont="1" applyFill="1" applyAlignment="1" applyProtection="1">
      <alignment vertical="top"/>
      <protection locked="0" hidden="1"/>
    </xf>
    <xf numFmtId="0" fontId="5" fillId="3" borderId="0" xfId="0" applyFont="1" applyFill="1" applyAlignment="1" applyProtection="1">
      <alignment vertical="top"/>
      <protection locked="0" hidden="1"/>
    </xf>
    <xf numFmtId="0" fontId="5" fillId="3" borderId="0" xfId="0" applyFont="1" applyFill="1" applyAlignment="1" applyProtection="1">
      <alignment horizontal="left" vertical="top"/>
      <protection locked="0" hidden="1"/>
    </xf>
    <xf numFmtId="0" fontId="15" fillId="3" borderId="0" xfId="0" applyFont="1" applyFill="1" applyAlignment="1" applyProtection="1">
      <alignment horizontal="left" vertical="top" wrapText="1"/>
      <protection locked="0" hidden="1"/>
    </xf>
    <xf numFmtId="0" fontId="18" fillId="4" borderId="0" xfId="0" applyFont="1" applyFill="1" applyAlignment="1" applyProtection="1">
      <alignment vertical="top"/>
      <protection locked="0" hidden="1"/>
    </xf>
    <xf numFmtId="0" fontId="16" fillId="4" borderId="0" xfId="0" applyFont="1" applyFill="1" applyAlignment="1" applyProtection="1">
      <alignment vertical="top"/>
      <protection locked="0" hidden="1"/>
    </xf>
    <xf numFmtId="0" fontId="23" fillId="3" borderId="0" xfId="0" applyFont="1" applyFill="1" applyAlignment="1" applyProtection="1">
      <alignment horizontal="right" vertical="top"/>
      <protection locked="0" hidden="1"/>
    </xf>
    <xf numFmtId="49" fontId="12" fillId="3" borderId="0" xfId="0" applyNumberFormat="1" applyFont="1" applyFill="1" applyAlignment="1" applyProtection="1">
      <alignment horizontal="left" vertical="top" wrapText="1"/>
      <protection locked="0" hidden="1"/>
    </xf>
    <xf numFmtId="0" fontId="15" fillId="3" borderId="0" xfId="0" applyFont="1" applyFill="1" applyAlignment="1" applyProtection="1">
      <alignment horizontal="center" vertical="top"/>
      <protection locked="0" hidden="1"/>
    </xf>
    <xf numFmtId="49" fontId="15" fillId="3" borderId="0" xfId="0" applyNumberFormat="1" applyFont="1" applyFill="1" applyAlignment="1" applyProtection="1">
      <alignment horizontal="left" vertical="top"/>
      <protection locked="0" hidden="1"/>
    </xf>
    <xf numFmtId="0" fontId="18" fillId="4" borderId="0" xfId="0" applyFont="1" applyFill="1" applyAlignment="1" applyProtection="1">
      <alignment horizontal="left" vertical="top"/>
      <protection locked="0" hidden="1"/>
    </xf>
    <xf numFmtId="0" fontId="21" fillId="4" borderId="0" xfId="0" applyFont="1" applyFill="1" applyAlignment="1" applyProtection="1">
      <alignment horizontal="right" vertical="top"/>
      <protection locked="0" hidden="1"/>
    </xf>
    <xf numFmtId="0" fontId="15" fillId="4" borderId="0" xfId="0" applyFont="1" applyFill="1" applyAlignment="1" applyProtection="1">
      <alignment vertical="top"/>
      <protection locked="0" hidden="1"/>
    </xf>
    <xf numFmtId="0" fontId="19" fillId="3" borderId="0" xfId="0" applyFont="1" applyFill="1" applyAlignment="1" applyProtection="1">
      <alignment horizontal="left" vertical="top"/>
      <protection locked="0" hidden="1"/>
    </xf>
    <xf numFmtId="0" fontId="16" fillId="3" borderId="0" xfId="0" applyFont="1" applyFill="1" applyAlignment="1" applyProtection="1">
      <alignment horizontal="center" vertical="top"/>
      <protection locked="0" hidden="1"/>
    </xf>
    <xf numFmtId="49" fontId="12" fillId="9" borderId="21" xfId="0" applyNumberFormat="1" applyFont="1" applyFill="1" applyBorder="1" applyAlignment="1" applyProtection="1">
      <alignment vertical="top"/>
      <protection locked="0" hidden="1"/>
    </xf>
    <xf numFmtId="0" fontId="12" fillId="3" borderId="0" xfId="0" applyFont="1" applyFill="1" applyAlignment="1" applyProtection="1">
      <alignment vertical="top"/>
      <protection locked="0" hidden="1"/>
    </xf>
    <xf numFmtId="0" fontId="20" fillId="3" borderId="0" xfId="0" applyFont="1" applyFill="1" applyAlignment="1" applyProtection="1">
      <alignment horizontal="right" vertical="top"/>
      <protection locked="0" hidden="1"/>
    </xf>
    <xf numFmtId="0" fontId="6" fillId="3" borderId="0" xfId="0" applyFont="1" applyFill="1" applyAlignment="1" applyProtection="1">
      <alignment vertical="top"/>
      <protection locked="0" hidden="1"/>
    </xf>
    <xf numFmtId="49" fontId="12" fillId="9" borderId="21" xfId="0" applyNumberFormat="1" applyFont="1" applyFill="1" applyBorder="1" applyAlignment="1" applyProtection="1">
      <alignment horizontal="center" vertical="top"/>
      <protection locked="0" hidden="1"/>
    </xf>
    <xf numFmtId="0" fontId="12" fillId="3" borderId="0" xfId="0" applyFont="1" applyFill="1" applyAlignment="1" applyProtection="1">
      <alignment horizontal="right" vertical="top"/>
      <protection locked="0" hidden="1"/>
    </xf>
    <xf numFmtId="0" fontId="7" fillId="9" borderId="16" xfId="0" applyFont="1" applyFill="1" applyBorder="1" applyAlignment="1" applyProtection="1">
      <alignment horizontal="center" vertical="top"/>
      <protection locked="0" hidden="1"/>
    </xf>
    <xf numFmtId="0" fontId="0" fillId="3" borderId="0" xfId="0" applyFill="1" applyAlignment="1" applyProtection="1">
      <alignment vertical="top"/>
      <protection locked="0" hidden="1"/>
    </xf>
    <xf numFmtId="0" fontId="27" fillId="3" borderId="0" xfId="0" applyFont="1" applyFill="1" applyAlignment="1" applyProtection="1">
      <alignment horizontal="left" vertical="top"/>
      <protection locked="0" hidden="1"/>
    </xf>
    <xf numFmtId="0" fontId="40" fillId="4" borderId="0" xfId="0" applyFont="1" applyFill="1" applyAlignment="1" applyProtection="1">
      <alignment vertical="top"/>
      <protection locked="0" hidden="1"/>
    </xf>
    <xf numFmtId="0" fontId="18" fillId="4" borderId="17" xfId="0" applyFont="1" applyFill="1" applyBorder="1" applyAlignment="1" applyProtection="1">
      <alignment horizontal="left" vertical="top"/>
      <protection locked="0" hidden="1"/>
    </xf>
    <xf numFmtId="0" fontId="15" fillId="4" borderId="17" xfId="0" applyFont="1" applyFill="1" applyBorder="1" applyAlignment="1" applyProtection="1">
      <alignment vertical="top"/>
      <protection locked="0" hidden="1"/>
    </xf>
    <xf numFmtId="0" fontId="21" fillId="4" borderId="17" xfId="0" applyFont="1" applyFill="1" applyBorder="1" applyAlignment="1" applyProtection="1">
      <alignment horizontal="left" vertical="top"/>
      <protection locked="0" hidden="1"/>
    </xf>
    <xf numFmtId="0" fontId="19" fillId="4" borderId="51" xfId="0" applyFont="1" applyFill="1" applyBorder="1" applyAlignment="1" applyProtection="1">
      <alignment horizontal="center" vertical="top" wrapText="1"/>
      <protection locked="0" hidden="1"/>
    </xf>
    <xf numFmtId="0" fontId="19" fillId="4" borderId="52" xfId="0" applyFont="1" applyFill="1" applyBorder="1" applyAlignment="1" applyProtection="1">
      <alignment horizontal="center" vertical="top" wrapText="1"/>
      <protection locked="0" hidden="1"/>
    </xf>
    <xf numFmtId="0" fontId="39" fillId="4" borderId="53" xfId="0" applyFont="1" applyFill="1" applyBorder="1" applyAlignment="1" applyProtection="1">
      <alignment horizontal="center" vertical="top" wrapText="1"/>
      <protection locked="0" hidden="1"/>
    </xf>
    <xf numFmtId="0" fontId="39" fillId="4" borderId="23" xfId="0" applyFont="1" applyFill="1" applyBorder="1" applyAlignment="1" applyProtection="1">
      <alignment horizontal="center" vertical="top" wrapText="1"/>
      <protection locked="0" hidden="1"/>
    </xf>
    <xf numFmtId="0" fontId="32" fillId="2" borderId="33" xfId="0" applyFont="1" applyFill="1" applyBorder="1" applyAlignment="1" applyProtection="1">
      <alignment horizontal="center" vertical="top" wrapText="1"/>
      <protection hidden="1"/>
    </xf>
    <xf numFmtId="0" fontId="32" fillId="2" borderId="34" xfId="0" applyFont="1" applyFill="1" applyBorder="1" applyAlignment="1" applyProtection="1">
      <alignment horizontal="center" vertical="top" wrapText="1"/>
      <protection hidden="1"/>
    </xf>
    <xf numFmtId="0" fontId="19" fillId="2" borderId="33" xfId="0" applyFont="1" applyFill="1" applyBorder="1" applyAlignment="1" applyProtection="1">
      <alignment horizontal="center" vertical="top" wrapText="1"/>
      <protection hidden="1"/>
    </xf>
    <xf numFmtId="0" fontId="32" fillId="2" borderId="35" xfId="0" applyFont="1" applyFill="1" applyBorder="1" applyAlignment="1" applyProtection="1">
      <alignment horizontal="center" vertical="top" wrapText="1"/>
      <protection hidden="1"/>
    </xf>
    <xf numFmtId="2" fontId="34" fillId="2" borderId="84" xfId="0" applyNumberFormat="1" applyFont="1" applyFill="1" applyBorder="1" applyAlignment="1" applyProtection="1">
      <alignment horizontal="right" vertical="top" wrapText="1"/>
      <protection hidden="1"/>
    </xf>
    <xf numFmtId="49" fontId="12" fillId="9" borderId="3" xfId="0" applyNumberFormat="1" applyFont="1" applyFill="1" applyBorder="1" applyAlignment="1" applyProtection="1">
      <alignment horizontal="center" vertical="top"/>
      <protection locked="0"/>
    </xf>
    <xf numFmtId="49" fontId="26" fillId="9" borderId="3" xfId="7" applyNumberFormat="1" applyFill="1" applyBorder="1" applyAlignment="1" applyProtection="1">
      <alignment horizontal="center" vertical="top"/>
      <protection locked="0"/>
    </xf>
    <xf numFmtId="0" fontId="12" fillId="9" borderId="3" xfId="0" applyFont="1" applyFill="1" applyBorder="1" applyAlignment="1" applyProtection="1">
      <alignment horizontal="center" vertical="top"/>
      <protection locked="0"/>
    </xf>
    <xf numFmtId="0" fontId="12" fillId="9" borderId="21" xfId="0" applyFont="1" applyFill="1" applyBorder="1" applyAlignment="1" applyProtection="1">
      <alignment vertical="top"/>
      <protection locked="0"/>
    </xf>
    <xf numFmtId="1" fontId="12" fillId="9" borderId="21" xfId="0" applyNumberFormat="1" applyFont="1" applyFill="1" applyBorder="1" applyAlignment="1" applyProtection="1">
      <alignment horizontal="center" vertical="top"/>
      <protection locked="0"/>
    </xf>
    <xf numFmtId="49" fontId="12" fillId="9" borderId="21" xfId="0" applyNumberFormat="1" applyFont="1" applyFill="1" applyBorder="1" applyAlignment="1" applyProtection="1">
      <alignment horizontal="center" vertical="top"/>
      <protection locked="0"/>
    </xf>
    <xf numFmtId="49" fontId="12" fillId="9" borderId="21" xfId="0" applyNumberFormat="1" applyFont="1" applyFill="1" applyBorder="1" applyAlignment="1" applyProtection="1">
      <alignment vertical="top"/>
      <protection locked="0"/>
    </xf>
    <xf numFmtId="0" fontId="12" fillId="9" borderId="19" xfId="0" applyFont="1" applyFill="1" applyBorder="1" applyAlignment="1" applyProtection="1">
      <alignment vertical="top"/>
      <protection locked="0"/>
    </xf>
    <xf numFmtId="0" fontId="12" fillId="9" borderId="9" xfId="0" applyFont="1" applyFill="1" applyBorder="1" applyAlignment="1" applyProtection="1">
      <alignment vertical="top"/>
      <protection locked="0"/>
    </xf>
    <xf numFmtId="0" fontId="12" fillId="9" borderId="10" xfId="0" applyFont="1" applyFill="1" applyBorder="1" applyAlignment="1" applyProtection="1">
      <alignment vertical="top"/>
      <protection locked="0"/>
    </xf>
    <xf numFmtId="14" fontId="15" fillId="9" borderId="54" xfId="0" applyNumberFormat="1" applyFont="1" applyFill="1" applyBorder="1" applyAlignment="1" applyProtection="1">
      <alignment horizontal="center" vertical="top"/>
      <protection locked="0"/>
    </xf>
    <xf numFmtId="0" fontId="15" fillId="9" borderId="22" xfId="0" applyFont="1" applyFill="1" applyBorder="1" applyAlignment="1" applyProtection="1">
      <alignment horizontal="center" vertical="top"/>
      <protection locked="0"/>
    </xf>
    <xf numFmtId="49" fontId="9" fillId="9" borderId="22" xfId="0" applyNumberFormat="1" applyFont="1" applyFill="1" applyBorder="1" applyAlignment="1" applyProtection="1">
      <alignment horizontal="center" vertical="top" wrapText="1"/>
      <protection locked="0"/>
    </xf>
    <xf numFmtId="1" fontId="15" fillId="9" borderId="22" xfId="0" applyNumberFormat="1" applyFont="1" applyFill="1" applyBorder="1" applyAlignment="1" applyProtection="1">
      <alignment horizontal="right" vertical="top"/>
      <protection locked="0"/>
    </xf>
    <xf numFmtId="14" fontId="15" fillId="9" borderId="56" xfId="0" applyNumberFormat="1" applyFont="1" applyFill="1" applyBorder="1" applyAlignment="1" applyProtection="1">
      <alignment horizontal="center" vertical="top"/>
      <protection locked="0"/>
    </xf>
    <xf numFmtId="0" fontId="15" fillId="9" borderId="57" xfId="0" applyFont="1" applyFill="1" applyBorder="1" applyAlignment="1" applyProtection="1">
      <alignment horizontal="center" vertical="top"/>
      <protection locked="0"/>
    </xf>
    <xf numFmtId="49" fontId="9" fillId="9" borderId="57" xfId="0" applyNumberFormat="1" applyFont="1" applyFill="1" applyBorder="1" applyAlignment="1" applyProtection="1">
      <alignment horizontal="center" vertical="top" wrapText="1"/>
      <protection locked="0"/>
    </xf>
    <xf numFmtId="1" fontId="15" fillId="9" borderId="57" xfId="0" applyNumberFormat="1" applyFont="1" applyFill="1" applyBorder="1" applyAlignment="1" applyProtection="1">
      <alignment horizontal="right" vertical="top"/>
      <protection locked="0"/>
    </xf>
    <xf numFmtId="0" fontId="43" fillId="4" borderId="10" xfId="0" applyFont="1" applyFill="1" applyBorder="1" applyAlignment="1">
      <alignment horizontal="center" vertical="top" wrapText="1"/>
    </xf>
    <xf numFmtId="0" fontId="36" fillId="12" borderId="0" xfId="0" applyFont="1" applyFill="1" applyAlignment="1">
      <alignment horizontal="center" vertical="top"/>
    </xf>
    <xf numFmtId="0" fontId="0" fillId="10" borderId="0" xfId="0" applyFill="1" applyAlignment="1">
      <alignment vertical="top"/>
    </xf>
    <xf numFmtId="0" fontId="0" fillId="9" borderId="0" xfId="0" applyFill="1" applyAlignment="1">
      <alignment vertical="top"/>
    </xf>
    <xf numFmtId="0" fontId="0" fillId="0" borderId="40" xfId="0" applyBorder="1" applyAlignment="1">
      <alignment vertical="top"/>
    </xf>
    <xf numFmtId="0" fontId="0" fillId="0" borderId="41" xfId="0" applyBorder="1" applyAlignment="1">
      <alignment vertical="top"/>
    </xf>
    <xf numFmtId="0" fontId="0" fillId="0" borderId="86" xfId="0" applyBorder="1" applyAlignment="1">
      <alignment vertical="top"/>
    </xf>
    <xf numFmtId="0" fontId="0" fillId="11" borderId="0" xfId="0" applyFill="1" applyAlignment="1">
      <alignment vertical="top"/>
    </xf>
    <xf numFmtId="14" fontId="29" fillId="7" borderId="90" xfId="0" applyNumberFormat="1" applyFont="1" applyFill="1" applyBorder="1" applyAlignment="1" applyProtection="1">
      <alignment horizontal="center" vertical="top"/>
      <protection hidden="1"/>
    </xf>
    <xf numFmtId="0" fontId="15" fillId="4" borderId="86" xfId="0" applyFont="1" applyFill="1" applyBorder="1" applyAlignment="1">
      <alignment vertical="top"/>
    </xf>
    <xf numFmtId="2" fontId="15" fillId="2" borderId="22" xfId="0" applyNumberFormat="1" applyFont="1" applyFill="1" applyBorder="1" applyAlignment="1" applyProtection="1">
      <alignment horizontal="center" vertical="top"/>
      <protection hidden="1"/>
    </xf>
    <xf numFmtId="0" fontId="13" fillId="4" borderId="91" xfId="0" applyFont="1" applyFill="1" applyBorder="1" applyAlignment="1">
      <alignment horizontal="center" vertical="top" wrapText="1"/>
    </xf>
    <xf numFmtId="0" fontId="11" fillId="0" borderId="0" xfId="0" applyFont="1" applyAlignment="1">
      <alignment horizontal="center" vertical="top"/>
    </xf>
    <xf numFmtId="0" fontId="0" fillId="2" borderId="0" xfId="0" applyFill="1" applyAlignment="1">
      <alignment vertical="top"/>
    </xf>
    <xf numFmtId="0" fontId="0" fillId="2" borderId="0" xfId="0" applyFill="1" applyAlignment="1">
      <alignment horizontal="center" vertical="top"/>
    </xf>
    <xf numFmtId="0" fontId="22" fillId="10" borderId="0" xfId="0" applyFont="1" applyFill="1" applyAlignment="1" applyProtection="1">
      <alignment horizontal="center" vertical="top"/>
      <protection hidden="1"/>
    </xf>
    <xf numFmtId="0" fontId="0" fillId="10" borderId="36" xfId="0" applyFill="1" applyBorder="1" applyAlignment="1">
      <alignment horizontal="center" vertical="top"/>
    </xf>
    <xf numFmtId="0" fontId="36" fillId="8" borderId="0" xfId="0" applyFont="1" applyFill="1" applyAlignment="1">
      <alignment vertical="top"/>
    </xf>
    <xf numFmtId="0" fontId="0" fillId="8" borderId="0" xfId="0" applyFill="1" applyAlignment="1">
      <alignment vertical="top"/>
    </xf>
    <xf numFmtId="0" fontId="0" fillId="0" borderId="45" xfId="0" applyBorder="1" applyAlignment="1">
      <alignment vertical="top"/>
    </xf>
    <xf numFmtId="0" fontId="0" fillId="0" borderId="47" xfId="0" applyBorder="1" applyAlignment="1">
      <alignment vertical="top"/>
    </xf>
    <xf numFmtId="0" fontId="0" fillId="0" borderId="50" xfId="0" applyBorder="1" applyAlignment="1">
      <alignment vertical="top"/>
    </xf>
    <xf numFmtId="14" fontId="0" fillId="2" borderId="0" xfId="0" applyNumberFormat="1" applyFill="1" applyAlignment="1">
      <alignment horizontal="center" vertical="top"/>
    </xf>
    <xf numFmtId="49" fontId="4" fillId="9" borderId="21" xfId="0" applyNumberFormat="1" applyFont="1" applyFill="1" applyBorder="1" applyAlignment="1" applyProtection="1">
      <alignment vertical="top"/>
      <protection locked="0"/>
    </xf>
    <xf numFmtId="0" fontId="0" fillId="4" borderId="0" xfId="0" applyFill="1" applyAlignment="1">
      <alignment horizontal="center" vertical="top"/>
    </xf>
    <xf numFmtId="0" fontId="0" fillId="3" borderId="0" xfId="0" applyFill="1"/>
    <xf numFmtId="0" fontId="27" fillId="44" borderId="36" xfId="0" applyFont="1" applyFill="1" applyBorder="1" applyAlignment="1" applyProtection="1">
      <alignment horizontal="center" vertical="center"/>
      <protection hidden="1"/>
    </xf>
    <xf numFmtId="0" fontId="28" fillId="3" borderId="0" xfId="0" applyFont="1" applyFill="1" applyAlignment="1" applyProtection="1">
      <alignment horizontal="left" vertical="top"/>
      <protection hidden="1"/>
    </xf>
    <xf numFmtId="0" fontId="0" fillId="0" borderId="42" xfId="0" applyBorder="1" applyAlignment="1">
      <alignment vertical="top"/>
    </xf>
    <xf numFmtId="14" fontId="11" fillId="0" borderId="0" xfId="0" applyNumberFormat="1" applyFont="1" applyAlignment="1">
      <alignment horizontal="center" vertical="top"/>
    </xf>
    <xf numFmtId="14" fontId="0" fillId="0" borderId="0" xfId="0" applyNumberFormat="1" applyAlignment="1">
      <alignment vertical="top"/>
    </xf>
    <xf numFmtId="0" fontId="12" fillId="10" borderId="16" xfId="0" applyFont="1" applyFill="1" applyBorder="1" applyAlignment="1" applyProtection="1">
      <alignment vertical="top"/>
      <protection hidden="1"/>
    </xf>
    <xf numFmtId="0" fontId="37" fillId="10" borderId="0" xfId="0" applyFont="1" applyFill="1" applyAlignment="1" applyProtection="1">
      <alignment vertical="top"/>
      <protection hidden="1"/>
    </xf>
    <xf numFmtId="0" fontId="15" fillId="10" borderId="0" xfId="0" applyFont="1" applyFill="1" applyAlignment="1" applyProtection="1">
      <alignment vertical="top"/>
      <protection hidden="1"/>
    </xf>
    <xf numFmtId="0" fontId="33" fillId="10" borderId="0" xfId="0" applyFont="1" applyFill="1" applyAlignment="1" applyProtection="1">
      <alignment vertical="top"/>
      <protection hidden="1"/>
    </xf>
    <xf numFmtId="0" fontId="38" fillId="3" borderId="0" xfId="0" applyFont="1" applyFill="1"/>
    <xf numFmtId="0" fontId="0" fillId="0" borderId="0" xfId="0" applyProtection="1">
      <protection locked="0"/>
    </xf>
    <xf numFmtId="0" fontId="26" fillId="3" borderId="0" xfId="7" applyFill="1" applyAlignment="1" applyProtection="1">
      <alignment vertical="top"/>
    </xf>
    <xf numFmtId="0" fontId="26" fillId="0" borderId="0" xfId="7" applyAlignment="1">
      <alignment vertical="top"/>
    </xf>
    <xf numFmtId="0" fontId="0" fillId="0" borderId="0" xfId="0" applyAlignment="1">
      <alignment vertical="top" wrapText="1"/>
    </xf>
    <xf numFmtId="0" fontId="16" fillId="3" borderId="0" xfId="0" applyFont="1" applyFill="1" applyAlignment="1">
      <alignment vertical="center"/>
    </xf>
    <xf numFmtId="0" fontId="62" fillId="3" borderId="55" xfId="0" applyFont="1" applyFill="1" applyBorder="1" applyAlignment="1" applyProtection="1">
      <alignment horizontal="center" vertical="center"/>
      <protection hidden="1"/>
    </xf>
    <xf numFmtId="0" fontId="61" fillId="12" borderId="36" xfId="7" applyFont="1" applyFill="1" applyBorder="1" applyAlignment="1" applyProtection="1">
      <alignment horizontal="center" vertical="center"/>
      <protection hidden="1"/>
    </xf>
    <xf numFmtId="0" fontId="64" fillId="3" borderId="0" xfId="0" applyFont="1" applyFill="1" applyAlignment="1">
      <alignment vertical="top"/>
    </xf>
    <xf numFmtId="0" fontId="65" fillId="3" borderId="0" xfId="0" applyFont="1" applyFill="1" applyAlignment="1">
      <alignment horizontal="left" vertical="top" wrapText="1"/>
    </xf>
    <xf numFmtId="0" fontId="65" fillId="3" borderId="0" xfId="0" applyFont="1" applyFill="1" applyAlignment="1">
      <alignment vertical="top"/>
    </xf>
    <xf numFmtId="0" fontId="65" fillId="3" borderId="0" xfId="0" applyFont="1" applyFill="1" applyAlignment="1">
      <alignment vertical="top" wrapText="1"/>
    </xf>
    <xf numFmtId="0" fontId="66" fillId="3" borderId="0" xfId="0" applyFont="1" applyFill="1" applyAlignment="1">
      <alignment vertical="top" wrapText="1"/>
    </xf>
    <xf numFmtId="0" fontId="66" fillId="3" borderId="0" xfId="0" applyFont="1" applyFill="1" applyAlignment="1">
      <alignment vertical="top"/>
    </xf>
    <xf numFmtId="0" fontId="63" fillId="3" borderId="0" xfId="0" applyFont="1" applyFill="1" applyAlignment="1">
      <alignment vertical="center"/>
    </xf>
    <xf numFmtId="0" fontId="68" fillId="3" borderId="0" xfId="0" applyFont="1" applyFill="1"/>
    <xf numFmtId="0" fontId="0" fillId="10" borderId="0" xfId="0" applyFill="1" applyAlignment="1">
      <alignment horizontal="center" vertical="top"/>
    </xf>
    <xf numFmtId="0" fontId="0" fillId="9" borderId="0" xfId="0" applyFill="1" applyAlignment="1">
      <alignment horizontal="center" vertical="top"/>
    </xf>
    <xf numFmtId="0" fontId="25" fillId="9" borderId="14" xfId="0" applyFont="1" applyFill="1" applyBorder="1" applyAlignment="1" applyProtection="1">
      <alignment horizontal="left" vertical="top"/>
      <protection locked="0" hidden="1"/>
    </xf>
    <xf numFmtId="49" fontId="2" fillId="9" borderId="22" xfId="0" applyNumberFormat="1" applyFont="1" applyFill="1" applyBorder="1" applyAlignment="1" applyProtection="1">
      <alignment horizontal="center" vertical="top" wrapText="1"/>
      <protection locked="0"/>
    </xf>
    <xf numFmtId="0" fontId="13" fillId="4" borderId="52" xfId="0" applyFont="1" applyFill="1" applyBorder="1" applyAlignment="1">
      <alignment horizontal="center" vertical="top"/>
    </xf>
    <xf numFmtId="0" fontId="13" fillId="4" borderId="85" xfId="0" applyFont="1" applyFill="1" applyBorder="1" applyAlignment="1">
      <alignment horizontal="center" vertical="top"/>
    </xf>
    <xf numFmtId="0" fontId="13" fillId="4" borderId="23" xfId="0" applyFont="1" applyFill="1" applyBorder="1" applyAlignment="1">
      <alignment horizontal="center" vertical="top"/>
    </xf>
    <xf numFmtId="0" fontId="13" fillId="4" borderId="104" xfId="0" applyFont="1" applyFill="1" applyBorder="1" applyAlignment="1">
      <alignment horizontal="center" vertical="top"/>
    </xf>
    <xf numFmtId="0" fontId="15" fillId="3" borderId="0" xfId="0" applyFont="1" applyFill="1" applyAlignment="1">
      <alignment horizontal="center" vertical="top"/>
    </xf>
    <xf numFmtId="0" fontId="17" fillId="3" borderId="0" xfId="0" applyFont="1" applyFill="1" applyAlignment="1">
      <alignment horizontal="left" vertical="center"/>
    </xf>
    <xf numFmtId="0" fontId="12" fillId="3" borderId="0" xfId="7" applyFont="1" applyFill="1" applyAlignment="1" applyProtection="1">
      <alignment horizontal="left" vertical="top" wrapText="1"/>
    </xf>
    <xf numFmtId="0" fontId="3" fillId="3" borderId="0" xfId="0" applyFont="1" applyFill="1" applyAlignment="1">
      <alignment horizontal="left" vertical="top" wrapText="1"/>
    </xf>
    <xf numFmtId="0" fontId="15" fillId="3" borderId="0" xfId="0" applyFont="1" applyFill="1" applyAlignment="1">
      <alignment horizontal="left" vertical="top" wrapText="1"/>
    </xf>
    <xf numFmtId="0" fontId="16" fillId="3" borderId="0" xfId="0" applyFont="1" applyFill="1" applyAlignment="1" applyProtection="1">
      <alignment horizontal="center" vertical="center"/>
      <protection hidden="1"/>
    </xf>
    <xf numFmtId="0" fontId="12" fillId="2" borderId="31" xfId="0" applyFont="1" applyFill="1" applyBorder="1" applyAlignment="1" applyProtection="1">
      <alignment horizontal="left" vertical="top" wrapText="1"/>
      <protection hidden="1"/>
    </xf>
    <xf numFmtId="0" fontId="0" fillId="2" borderId="15" xfId="0" applyFill="1" applyBorder="1" applyAlignment="1" applyProtection="1">
      <alignment vertical="top"/>
      <protection hidden="1"/>
    </xf>
    <xf numFmtId="0" fontId="0" fillId="2" borderId="32" xfId="0" applyFill="1" applyBorder="1" applyAlignment="1" applyProtection="1">
      <alignment vertical="top"/>
      <protection hidden="1"/>
    </xf>
    <xf numFmtId="0" fontId="0" fillId="2" borderId="22" xfId="0" applyFill="1" applyBorder="1" applyAlignment="1" applyProtection="1">
      <alignment vertical="top"/>
      <protection hidden="1"/>
    </xf>
    <xf numFmtId="0" fontId="0" fillId="2" borderId="0" xfId="0" applyFill="1" applyAlignment="1" applyProtection="1">
      <alignment vertical="top"/>
      <protection hidden="1"/>
    </xf>
    <xf numFmtId="0" fontId="0" fillId="2" borderId="8" xfId="0" applyFill="1" applyBorder="1" applyAlignment="1" applyProtection="1">
      <alignment vertical="top"/>
      <protection hidden="1"/>
    </xf>
    <xf numFmtId="0" fontId="0" fillId="2" borderId="23" xfId="0" applyFill="1" applyBorder="1" applyAlignment="1" applyProtection="1">
      <alignment vertical="top"/>
      <protection hidden="1"/>
    </xf>
    <xf numFmtId="0" fontId="0" fillId="2" borderId="2" xfId="0" applyFill="1" applyBorder="1" applyAlignment="1" applyProtection="1">
      <alignment vertical="top"/>
      <protection hidden="1"/>
    </xf>
    <xf numFmtId="0" fontId="0" fillId="2" borderId="7" xfId="0" applyFill="1" applyBorder="1" applyAlignment="1" applyProtection="1">
      <alignment vertical="top"/>
      <protection hidden="1"/>
    </xf>
    <xf numFmtId="0" fontId="15" fillId="3" borderId="0" xfId="0" applyFont="1" applyFill="1" applyAlignment="1" applyProtection="1">
      <alignment horizontal="center" vertical="top"/>
      <protection hidden="1"/>
    </xf>
    <xf numFmtId="0" fontId="18" fillId="4" borderId="0" xfId="0" applyFont="1" applyFill="1" applyAlignment="1">
      <alignment horizontal="left" vertical="top"/>
    </xf>
    <xf numFmtId="0" fontId="18" fillId="4" borderId="17" xfId="0" applyFont="1" applyFill="1" applyBorder="1" applyAlignment="1">
      <alignment horizontal="left" vertical="top"/>
    </xf>
    <xf numFmtId="0" fontId="18" fillId="3" borderId="0" xfId="0" applyFont="1" applyFill="1" applyAlignment="1" applyProtection="1">
      <alignment horizontal="center" vertical="top"/>
      <protection hidden="1"/>
    </xf>
    <xf numFmtId="49" fontId="12" fillId="9" borderId="24" xfId="0" applyNumberFormat="1" applyFont="1" applyFill="1" applyBorder="1" applyAlignment="1" applyProtection="1">
      <alignment horizontal="left" vertical="center"/>
      <protection locked="0"/>
    </xf>
    <xf numFmtId="49" fontId="12" fillId="9" borderId="30" xfId="0" applyNumberFormat="1" applyFont="1" applyFill="1" applyBorder="1" applyAlignment="1" applyProtection="1">
      <alignment horizontal="left" vertical="center"/>
      <protection locked="0"/>
    </xf>
    <xf numFmtId="0" fontId="23" fillId="3" borderId="8" xfId="0" applyFont="1" applyFill="1" applyBorder="1" applyAlignment="1" applyProtection="1">
      <alignment horizontal="right" vertical="top" wrapText="1"/>
      <protection hidden="1"/>
    </xf>
    <xf numFmtId="0" fontId="0" fillId="9" borderId="19" xfId="0" applyFill="1" applyBorder="1" applyAlignment="1" applyProtection="1">
      <alignment vertical="top" wrapText="1"/>
      <protection locked="0"/>
    </xf>
    <xf numFmtId="0" fontId="0" fillId="9" borderId="9" xfId="0" applyFill="1" applyBorder="1" applyAlignment="1" applyProtection="1">
      <alignment vertical="top" wrapText="1"/>
      <protection locked="0"/>
    </xf>
    <xf numFmtId="0" fontId="0" fillId="9" borderId="10" xfId="0" applyFill="1" applyBorder="1" applyAlignment="1" applyProtection="1">
      <alignment vertical="top" wrapText="1"/>
      <protection locked="0"/>
    </xf>
    <xf numFmtId="0" fontId="23" fillId="3" borderId="0" xfId="0" applyFont="1" applyFill="1" applyAlignment="1" applyProtection="1">
      <alignment horizontal="right" vertical="top" wrapText="1"/>
      <protection hidden="1"/>
    </xf>
    <xf numFmtId="14" fontId="12" fillId="9" borderId="24" xfId="0" applyNumberFormat="1" applyFont="1" applyFill="1" applyBorder="1" applyAlignment="1" applyProtection="1">
      <alignment horizontal="left" vertical="top"/>
      <protection locked="0"/>
    </xf>
    <xf numFmtId="14" fontId="12" fillId="9" borderId="30" xfId="0" applyNumberFormat="1" applyFont="1" applyFill="1" applyBorder="1" applyAlignment="1" applyProtection="1">
      <alignment horizontal="left" vertical="top"/>
      <protection locked="0"/>
    </xf>
    <xf numFmtId="49" fontId="12" fillId="9" borderId="24" xfId="0" applyNumberFormat="1" applyFont="1" applyFill="1" applyBorder="1" applyAlignment="1" applyProtection="1">
      <alignment horizontal="left" vertical="top"/>
      <protection locked="0"/>
    </xf>
    <xf numFmtId="49" fontId="12" fillId="9" borderId="30" xfId="0" applyNumberFormat="1" applyFont="1" applyFill="1" applyBorder="1" applyAlignment="1" applyProtection="1">
      <alignment horizontal="left" vertical="top"/>
      <protection locked="0"/>
    </xf>
    <xf numFmtId="0" fontId="38" fillId="3" borderId="51" xfId="0" applyFont="1" applyFill="1" applyBorder="1" applyAlignment="1">
      <alignment horizontal="center" vertical="center" wrapText="1"/>
    </xf>
    <xf numFmtId="0" fontId="38" fillId="3" borderId="105" xfId="0" applyFont="1" applyFill="1" applyBorder="1" applyAlignment="1">
      <alignment horizontal="center" vertical="center" wrapText="1"/>
    </xf>
    <xf numFmtId="0" fontId="38" fillId="3" borderId="85" xfId="0" applyFont="1" applyFill="1" applyBorder="1" applyAlignment="1">
      <alignment horizontal="center" vertical="center" wrapText="1"/>
    </xf>
    <xf numFmtId="0" fontId="38" fillId="3" borderId="54"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5" xfId="0" applyFont="1" applyFill="1" applyBorder="1" applyAlignment="1">
      <alignment horizontal="center" vertical="center" wrapText="1"/>
    </xf>
    <xf numFmtId="0" fontId="38" fillId="3" borderId="56" xfId="0" applyFont="1" applyFill="1" applyBorder="1" applyAlignment="1">
      <alignment horizontal="center" vertical="center" wrapText="1"/>
    </xf>
    <xf numFmtId="0" fontId="38" fillId="3" borderId="17" xfId="0" applyFont="1" applyFill="1" applyBorder="1" applyAlignment="1">
      <alignment horizontal="center" vertical="center" wrapText="1"/>
    </xf>
    <xf numFmtId="0" fontId="38" fillId="3" borderId="58" xfId="0" applyFont="1" applyFill="1" applyBorder="1" applyAlignment="1">
      <alignment horizontal="center" vertical="center" wrapText="1"/>
    </xf>
    <xf numFmtId="43" fontId="13" fillId="3" borderId="4" xfId="1" applyFont="1" applyFill="1" applyBorder="1" applyAlignment="1" applyProtection="1">
      <alignment horizontal="center" vertical="top"/>
      <protection hidden="1"/>
    </xf>
    <xf numFmtId="43" fontId="13" fillId="3" borderId="5" xfId="1" applyFont="1" applyFill="1" applyBorder="1" applyAlignment="1" applyProtection="1">
      <alignment horizontal="center" vertical="top"/>
      <protection hidden="1"/>
    </xf>
    <xf numFmtId="0" fontId="23" fillId="3" borderId="103" xfId="0" applyFont="1" applyFill="1" applyBorder="1" applyAlignment="1">
      <alignment horizontal="right" vertical="top"/>
    </xf>
    <xf numFmtId="0" fontId="23" fillId="3" borderId="101" xfId="0" applyFont="1" applyFill="1" applyBorder="1" applyAlignment="1">
      <alignment horizontal="right" vertical="top"/>
    </xf>
    <xf numFmtId="0" fontId="23" fillId="3" borderId="102" xfId="0" applyFont="1" applyFill="1" applyBorder="1" applyAlignment="1">
      <alignment horizontal="right" vertical="top"/>
    </xf>
    <xf numFmtId="0" fontId="23" fillId="3" borderId="69" xfId="0" applyFont="1" applyFill="1" applyBorder="1" applyAlignment="1">
      <alignment horizontal="right" vertical="top"/>
    </xf>
    <xf numFmtId="0" fontId="23" fillId="3" borderId="70" xfId="0" applyFont="1" applyFill="1" applyBorder="1" applyAlignment="1">
      <alignment horizontal="right" vertical="top"/>
    </xf>
    <xf numFmtId="0" fontId="23" fillId="3" borderId="82" xfId="0" applyFont="1" applyFill="1" applyBorder="1" applyAlignment="1">
      <alignment horizontal="right" vertical="top"/>
    </xf>
    <xf numFmtId="0" fontId="11" fillId="3" borderId="0" xfId="0" applyFont="1" applyFill="1" applyAlignment="1">
      <alignment horizontal="center" vertical="top"/>
    </xf>
    <xf numFmtId="0" fontId="8" fillId="5" borderId="24" xfId="0" applyFont="1" applyFill="1" applyBorder="1" applyAlignment="1" applyProtection="1">
      <alignment horizontal="left" vertical="top"/>
      <protection hidden="1"/>
    </xf>
    <xf numFmtId="0" fontId="15" fillId="5" borderId="26" xfId="0" applyFont="1" applyFill="1" applyBorder="1" applyAlignment="1" applyProtection="1">
      <alignment horizontal="left" vertical="top"/>
      <protection hidden="1"/>
    </xf>
    <xf numFmtId="0" fontId="15" fillId="5" borderId="25" xfId="0" applyFont="1" applyFill="1" applyBorder="1" applyAlignment="1" applyProtection="1">
      <alignment horizontal="left" vertical="top"/>
      <protection hidden="1"/>
    </xf>
    <xf numFmtId="44" fontId="12" fillId="5" borderId="17" xfId="2" applyFont="1" applyFill="1" applyBorder="1" applyAlignment="1" applyProtection="1">
      <alignment horizontal="center" vertical="top"/>
      <protection hidden="1"/>
    </xf>
    <xf numFmtId="44" fontId="12" fillId="5" borderId="76" xfId="2" applyFont="1" applyFill="1" applyBorder="1" applyAlignment="1" applyProtection="1">
      <alignment horizontal="center" vertical="top"/>
      <protection hidden="1"/>
    </xf>
    <xf numFmtId="0" fontId="23" fillId="3" borderId="64" xfId="0" applyFont="1" applyFill="1" applyBorder="1" applyAlignment="1">
      <alignment horizontal="right" vertical="top"/>
    </xf>
    <xf numFmtId="0" fontId="23" fillId="3" borderId="80" xfId="0" applyFont="1" applyFill="1" applyBorder="1" applyAlignment="1">
      <alignment horizontal="right" vertical="top"/>
    </xf>
    <xf numFmtId="0" fontId="23" fillId="3" borderId="81" xfId="0" applyFont="1" applyFill="1" applyBorder="1" applyAlignment="1">
      <alignment horizontal="right" vertical="top"/>
    </xf>
    <xf numFmtId="0" fontId="16" fillId="3" borderId="0" xfId="0" applyFont="1" applyFill="1" applyAlignment="1" applyProtection="1">
      <alignment horizontal="left" vertical="top"/>
      <protection hidden="1"/>
    </xf>
    <xf numFmtId="0" fontId="13" fillId="4" borderId="72" xfId="0" applyFont="1" applyFill="1" applyBorder="1" applyAlignment="1">
      <alignment horizontal="center" vertical="top" wrapText="1"/>
    </xf>
    <xf numFmtId="0" fontId="13" fillId="4" borderId="73" xfId="0" applyFont="1" applyFill="1" applyBorder="1" applyAlignment="1">
      <alignment horizontal="center" vertical="top" wrapText="1"/>
    </xf>
    <xf numFmtId="0" fontId="23" fillId="3" borderId="11" xfId="0" applyFont="1" applyFill="1" applyBorder="1" applyAlignment="1" applyProtection="1">
      <alignment horizontal="right" vertical="top" wrapText="1"/>
      <protection hidden="1"/>
    </xf>
    <xf numFmtId="0" fontId="23" fillId="3" borderId="75" xfId="0" applyFont="1" applyFill="1" applyBorder="1" applyAlignment="1" applyProtection="1">
      <alignment horizontal="right" vertical="top" wrapText="1"/>
      <protection hidden="1"/>
    </xf>
    <xf numFmtId="0" fontId="16" fillId="9" borderId="88" xfId="0" applyFont="1" applyFill="1" applyBorder="1" applyAlignment="1" applyProtection="1">
      <alignment horizontal="left" vertical="top"/>
      <protection hidden="1"/>
    </xf>
    <xf numFmtId="0" fontId="16" fillId="9" borderId="101" xfId="0" applyFont="1" applyFill="1" applyBorder="1" applyAlignment="1" applyProtection="1">
      <alignment horizontal="left" vertical="top"/>
      <protection hidden="1"/>
    </xf>
    <xf numFmtId="0" fontId="16" fillId="9" borderId="89" xfId="0" applyFont="1" applyFill="1" applyBorder="1" applyAlignment="1" applyProtection="1">
      <alignment horizontal="left" vertical="top"/>
      <protection hidden="1"/>
    </xf>
  </cellXfs>
  <cellStyles count="52">
    <cellStyle name="20% - Accent1 2" xfId="29" xr:uid="{00000000-0005-0000-0000-000000000000}"/>
    <cellStyle name="20% - Accent2 2" xfId="33" xr:uid="{00000000-0005-0000-0000-000001000000}"/>
    <cellStyle name="20% - Accent3 2" xfId="37" xr:uid="{00000000-0005-0000-0000-000002000000}"/>
    <cellStyle name="20% - Accent4 2" xfId="41" xr:uid="{00000000-0005-0000-0000-000003000000}"/>
    <cellStyle name="20% - Accent5 2" xfId="45" xr:uid="{00000000-0005-0000-0000-000004000000}"/>
    <cellStyle name="20% - Accent6 2" xfId="49" xr:uid="{00000000-0005-0000-0000-000005000000}"/>
    <cellStyle name="40% - Accent1 2" xfId="30" xr:uid="{00000000-0005-0000-0000-000006000000}"/>
    <cellStyle name="40% - Accent2 2" xfId="34" xr:uid="{00000000-0005-0000-0000-000007000000}"/>
    <cellStyle name="40% - Accent3 2" xfId="38" xr:uid="{00000000-0005-0000-0000-000008000000}"/>
    <cellStyle name="40% - Accent4 2" xfId="42" xr:uid="{00000000-0005-0000-0000-000009000000}"/>
    <cellStyle name="40% - Accent5 2" xfId="46" xr:uid="{00000000-0005-0000-0000-00000A000000}"/>
    <cellStyle name="40% - Accent6 2" xfId="50" xr:uid="{00000000-0005-0000-0000-00000B000000}"/>
    <cellStyle name="60% - Accent1 2" xfId="31" xr:uid="{00000000-0005-0000-0000-00000C000000}"/>
    <cellStyle name="60% - Accent2 2" xfId="35" xr:uid="{00000000-0005-0000-0000-00000D000000}"/>
    <cellStyle name="60% - Accent3 2" xfId="39" xr:uid="{00000000-0005-0000-0000-00000E000000}"/>
    <cellStyle name="60% - Accent4 2" xfId="43" xr:uid="{00000000-0005-0000-0000-00000F000000}"/>
    <cellStyle name="60% - Accent5 2" xfId="47" xr:uid="{00000000-0005-0000-0000-000010000000}"/>
    <cellStyle name="60% - Accent6 2" xfId="51" xr:uid="{00000000-0005-0000-0000-000011000000}"/>
    <cellStyle name="Accent1 2" xfId="28" xr:uid="{00000000-0005-0000-0000-000012000000}"/>
    <cellStyle name="Accent2 2" xfId="32" xr:uid="{00000000-0005-0000-0000-000013000000}"/>
    <cellStyle name="Accent3 2" xfId="36" xr:uid="{00000000-0005-0000-0000-000014000000}"/>
    <cellStyle name="Accent4 2" xfId="40" xr:uid="{00000000-0005-0000-0000-000015000000}"/>
    <cellStyle name="Accent5 2" xfId="44" xr:uid="{00000000-0005-0000-0000-000016000000}"/>
    <cellStyle name="Accent6 2" xfId="48" xr:uid="{00000000-0005-0000-0000-000017000000}"/>
    <cellStyle name="Bad 2" xfId="18" xr:uid="{00000000-0005-0000-0000-000018000000}"/>
    <cellStyle name="Calculation 2" xfId="22" xr:uid="{00000000-0005-0000-0000-000019000000}"/>
    <cellStyle name="Check Cell 2" xfId="24" xr:uid="{00000000-0005-0000-0000-00001A000000}"/>
    <cellStyle name="Comma" xfId="1" builtinId="3"/>
    <cellStyle name="Comma 10 2" xfId="9" xr:uid="{00000000-0005-0000-0000-00001C000000}"/>
    <cellStyle name="Comma 2" xfId="3" xr:uid="{00000000-0005-0000-0000-00001D000000}"/>
    <cellStyle name="Comma 3" xfId="6" xr:uid="{00000000-0005-0000-0000-00001E000000}"/>
    <cellStyle name="Comma 3 2" xfId="8" xr:uid="{00000000-0005-0000-0000-00001F000000}"/>
    <cellStyle name="Currency" xfId="2" builtinId="4"/>
    <cellStyle name="Currency 2" xfId="4" xr:uid="{00000000-0005-0000-0000-000021000000}"/>
    <cellStyle name="Explanatory Text 2" xfId="26" xr:uid="{00000000-0005-0000-0000-000022000000}"/>
    <cellStyle name="Good 2" xfId="17" xr:uid="{00000000-0005-0000-0000-000023000000}"/>
    <cellStyle name="Heading 1 2" xfId="13" xr:uid="{00000000-0005-0000-0000-000024000000}"/>
    <cellStyle name="Heading 2 2" xfId="14" xr:uid="{00000000-0005-0000-0000-000025000000}"/>
    <cellStyle name="Heading 3 2" xfId="15" xr:uid="{00000000-0005-0000-0000-000026000000}"/>
    <cellStyle name="Heading 4 2" xfId="16" xr:uid="{00000000-0005-0000-0000-000027000000}"/>
    <cellStyle name="Hyperlink" xfId="7" builtinId="8"/>
    <cellStyle name="Input 2" xfId="20" xr:uid="{00000000-0005-0000-0000-000029000000}"/>
    <cellStyle name="Linked Cell 2" xfId="23" xr:uid="{00000000-0005-0000-0000-00002A000000}"/>
    <cellStyle name="Neutral 2" xfId="19" xr:uid="{00000000-0005-0000-0000-00002B000000}"/>
    <cellStyle name="Normal" xfId="0" builtinId="0"/>
    <cellStyle name="Normal 2" xfId="5" xr:uid="{00000000-0005-0000-0000-00002D000000}"/>
    <cellStyle name="Normal 3" xfId="12" xr:uid="{00000000-0005-0000-0000-00002E000000}"/>
    <cellStyle name="Note" xfId="11" builtinId="10" customBuiltin="1"/>
    <cellStyle name="Output 2" xfId="21" xr:uid="{00000000-0005-0000-0000-000030000000}"/>
    <cellStyle name="Title" xfId="10" builtinId="15" customBuiltin="1"/>
    <cellStyle name="Total 2" xfId="27" xr:uid="{00000000-0005-0000-0000-000032000000}"/>
    <cellStyle name="Warning Text 2" xfId="25" xr:uid="{00000000-0005-0000-0000-000033000000}"/>
  </cellStyles>
  <dxfs count="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right/>
        <top/>
        <bottom/>
        <vertical/>
        <horizontal/>
      </border>
    </dxf>
    <dxf>
      <fill>
        <patternFill>
          <bgColor theme="0"/>
        </patternFill>
      </fill>
    </dxf>
    <dxf>
      <fill>
        <patternFill>
          <bgColor theme="1"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9887857</xdr:colOff>
      <xdr:row>0</xdr:row>
      <xdr:rowOff>119381</xdr:rowOff>
    </xdr:from>
    <xdr:to>
      <xdr:col>0</xdr:col>
      <xdr:colOff>13073455</xdr:colOff>
      <xdr:row>2</xdr:row>
      <xdr:rowOff>353785</xdr:rowOff>
    </xdr:to>
    <xdr:pic>
      <xdr:nvPicPr>
        <xdr:cNvPr id="2" name="Picture 1">
          <a:extLst>
            <a:ext uri="{FF2B5EF4-FFF2-40B4-BE49-F238E27FC236}">
              <a16:creationId xmlns:a16="http://schemas.microsoft.com/office/drawing/2014/main" id="{06F928A2-043F-4616-B5BE-E0E0A0925AAE}"/>
            </a:ext>
          </a:extLst>
        </xdr:cNvPr>
        <xdr:cNvPicPr>
          <a:picLocks noChangeAspect="1"/>
        </xdr:cNvPicPr>
      </xdr:nvPicPr>
      <xdr:blipFill>
        <a:blip xmlns:r="http://schemas.openxmlformats.org/officeDocument/2006/relationships" r:embed="rId1"/>
        <a:stretch>
          <a:fillRect/>
        </a:stretch>
      </xdr:blipFill>
      <xdr:spPr>
        <a:xfrm>
          <a:off x="9887857" y="119381"/>
          <a:ext cx="3185598" cy="887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504825</xdr:colOff>
      <xdr:row>21</xdr:row>
      <xdr:rowOff>66675</xdr:rowOff>
    </xdr:from>
    <xdr:to>
      <xdr:col>3</xdr:col>
      <xdr:colOff>504825</xdr:colOff>
      <xdr:row>36</xdr:row>
      <xdr:rowOff>152400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V="1">
          <a:off x="5734050" y="3343275"/>
          <a:ext cx="0" cy="2828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247650</xdr:colOff>
      <xdr:row>1</xdr:row>
      <xdr:rowOff>142875</xdr:rowOff>
    </xdr:from>
    <xdr:to>
      <xdr:col>1</xdr:col>
      <xdr:colOff>704215</xdr:colOff>
      <xdr:row>4</xdr:row>
      <xdr:rowOff>8255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47650"/>
          <a:ext cx="1799590" cy="503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295275</xdr:colOff>
      <xdr:row>1</xdr:row>
      <xdr:rowOff>209550</xdr:rowOff>
    </xdr:from>
    <xdr:to>
      <xdr:col>0</xdr:col>
      <xdr:colOff>2094865</xdr:colOff>
      <xdr:row>3</xdr:row>
      <xdr:rowOff>202565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276225"/>
          <a:ext cx="1799590" cy="503555"/>
        </a:xfrm>
        <a:prstGeom prst="rect">
          <a:avLst/>
        </a:prstGeom>
      </xdr:spPr>
    </xdr:pic>
    <xdr:clientData/>
  </xdr:twoCellAnchor>
  <xdr:twoCellAnchor>
    <xdr:from>
      <xdr:col>4</xdr:col>
      <xdr:colOff>352425</xdr:colOff>
      <xdr:row>2</xdr:row>
      <xdr:rowOff>209550</xdr:rowOff>
    </xdr:from>
    <xdr:to>
      <xdr:col>4</xdr:col>
      <xdr:colOff>962025</xdr:colOff>
      <xdr:row>3</xdr:row>
      <xdr:rowOff>209550</xdr:rowOff>
    </xdr:to>
    <xdr:cxnSp macro="">
      <xdr:nvCxnSpPr>
        <xdr:cNvPr id="3" name="Straight Arrow Connector 2">
          <a:extLst>
            <a:ext uri="{FF2B5EF4-FFF2-40B4-BE49-F238E27FC236}">
              <a16:creationId xmlns:a16="http://schemas.microsoft.com/office/drawing/2014/main" id="{EEE9F236-5510-2F38-435B-DC18ACE647B7}"/>
            </a:ext>
          </a:extLst>
        </xdr:cNvPr>
        <xdr:cNvCxnSpPr/>
      </xdr:nvCxnSpPr>
      <xdr:spPr>
        <a:xfrm flipV="1">
          <a:off x="7696200" y="533400"/>
          <a:ext cx="60960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137583</xdr:colOff>
      <xdr:row>8</xdr:row>
      <xdr:rowOff>31750</xdr:rowOff>
    </xdr:from>
    <xdr:to>
      <xdr:col>14</xdr:col>
      <xdr:colOff>402167</xdr:colOff>
      <xdr:row>11</xdr:row>
      <xdr:rowOff>74084</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H="1" flipV="1">
          <a:off x="9059333" y="1291167"/>
          <a:ext cx="264584" cy="603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232833</xdr:colOff>
      <xdr:row>12</xdr:row>
      <xdr:rowOff>74083</xdr:rowOff>
    </xdr:from>
    <xdr:to>
      <xdr:col>6</xdr:col>
      <xdr:colOff>105834</xdr:colOff>
      <xdr:row>12</xdr:row>
      <xdr:rowOff>74083</xdr:rowOff>
    </xdr:to>
    <xdr:cxnSp macro="">
      <xdr:nvCxnSpPr>
        <xdr:cNvPr id="4" name="Straight Arrow Connector 3">
          <a:extLst>
            <a:ext uri="{FF2B5EF4-FFF2-40B4-BE49-F238E27FC236}">
              <a16:creationId xmlns:a16="http://schemas.microsoft.com/office/drawing/2014/main" id="{00000000-0008-0000-0200-000004000000}"/>
            </a:ext>
          </a:extLst>
        </xdr:cNvPr>
        <xdr:cNvCxnSpPr/>
      </xdr:nvCxnSpPr>
      <xdr:spPr>
        <a:xfrm flipH="1">
          <a:off x="1502833" y="2106083"/>
          <a:ext cx="236008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476250</xdr:colOff>
      <xdr:row>4</xdr:row>
      <xdr:rowOff>84666</xdr:rowOff>
    </xdr:from>
    <xdr:to>
      <xdr:col>21</xdr:col>
      <xdr:colOff>349251</xdr:colOff>
      <xdr:row>8</xdr:row>
      <xdr:rowOff>80655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0689167" y="740833"/>
          <a:ext cx="3100917" cy="5992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mailto:expenses@rsc.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D15F-EF63-4036-8FC9-0007D401CD7F}">
  <sheetPr>
    <tabColor theme="1"/>
  </sheetPr>
  <dimension ref="A1:A36"/>
  <sheetViews>
    <sheetView tabSelected="1" zoomScale="70" zoomScaleNormal="70" workbookViewId="0">
      <pane ySplit="4" topLeftCell="A5" activePane="bottomLeft" state="frozen"/>
      <selection pane="bottomLeft" activeCell="BY19" sqref="BY19"/>
    </sheetView>
  </sheetViews>
  <sheetFormatPr defaultRowHeight="15" x14ac:dyDescent="0.25"/>
  <cols>
    <col min="1" max="1" width="200.85546875" style="238" customWidth="1"/>
    <col min="2" max="16384" width="9.140625" style="238"/>
  </cols>
  <sheetData>
    <row r="1" spans="1:1" ht="36" x14ac:dyDescent="0.25">
      <c r="A1" s="262" t="s">
        <v>761</v>
      </c>
    </row>
    <row r="2" spans="1:1" x14ac:dyDescent="0.25">
      <c r="A2" s="59"/>
    </row>
    <row r="3" spans="1:1" ht="31.5" x14ac:dyDescent="0.5">
      <c r="A3" s="263" t="s">
        <v>779</v>
      </c>
    </row>
    <row r="4" spans="1:1" x14ac:dyDescent="0.25">
      <c r="A4" s="59"/>
    </row>
    <row r="5" spans="1:1" x14ac:dyDescent="0.25">
      <c r="A5" s="59"/>
    </row>
    <row r="6" spans="1:1" ht="26.25" x14ac:dyDescent="0.25">
      <c r="A6" s="256" t="s">
        <v>762</v>
      </c>
    </row>
    <row r="7" spans="1:1" ht="26.25" x14ac:dyDescent="0.25">
      <c r="A7" s="256"/>
    </row>
    <row r="8" spans="1:1" ht="131.25" x14ac:dyDescent="0.25">
      <c r="A8" s="257" t="s">
        <v>763</v>
      </c>
    </row>
    <row r="9" spans="1:1" ht="26.25" x14ac:dyDescent="0.25">
      <c r="A9" s="258"/>
    </row>
    <row r="10" spans="1:1" ht="26.25" x14ac:dyDescent="0.25">
      <c r="A10" s="256" t="s">
        <v>764</v>
      </c>
    </row>
    <row r="11" spans="1:1" ht="26.25" x14ac:dyDescent="0.25">
      <c r="A11" s="256"/>
    </row>
    <row r="12" spans="1:1" ht="105" x14ac:dyDescent="0.25">
      <c r="A12" s="259" t="s">
        <v>765</v>
      </c>
    </row>
    <row r="13" spans="1:1" ht="157.5" x14ac:dyDescent="0.25">
      <c r="A13" s="259" t="s">
        <v>766</v>
      </c>
    </row>
    <row r="14" spans="1:1" ht="26.25" x14ac:dyDescent="0.25">
      <c r="A14" s="258"/>
    </row>
    <row r="15" spans="1:1" ht="26.25" x14ac:dyDescent="0.25">
      <c r="A15" s="256" t="s">
        <v>767</v>
      </c>
    </row>
    <row r="16" spans="1:1" ht="26.25" x14ac:dyDescent="0.25">
      <c r="A16" s="256"/>
    </row>
    <row r="17" spans="1:1" ht="183.75" x14ac:dyDescent="0.25">
      <c r="A17" s="259" t="s">
        <v>780</v>
      </c>
    </row>
    <row r="18" spans="1:1" ht="52.5" x14ac:dyDescent="0.25">
      <c r="A18" s="259" t="s">
        <v>768</v>
      </c>
    </row>
    <row r="19" spans="1:1" ht="78.75" x14ac:dyDescent="0.25">
      <c r="A19" s="259" t="s">
        <v>769</v>
      </c>
    </row>
    <row r="20" spans="1:1" ht="26.25" x14ac:dyDescent="0.25">
      <c r="A20" s="258"/>
    </row>
    <row r="21" spans="1:1" ht="26.25" x14ac:dyDescent="0.25">
      <c r="A21" s="256" t="s">
        <v>770</v>
      </c>
    </row>
    <row r="22" spans="1:1" ht="26.25" x14ac:dyDescent="0.25">
      <c r="A22" s="256"/>
    </row>
    <row r="23" spans="1:1" ht="210" x14ac:dyDescent="0.25">
      <c r="A23" s="259" t="s">
        <v>771</v>
      </c>
    </row>
    <row r="24" spans="1:1" ht="26.25" x14ac:dyDescent="0.25">
      <c r="A24" s="259"/>
    </row>
    <row r="25" spans="1:1" ht="26.25" x14ac:dyDescent="0.25">
      <c r="A25" s="260" t="s">
        <v>189</v>
      </c>
    </row>
    <row r="26" spans="1:1" ht="131.25" x14ac:dyDescent="0.25">
      <c r="A26" s="259" t="s">
        <v>772</v>
      </c>
    </row>
    <row r="27" spans="1:1" ht="26.25" x14ac:dyDescent="0.25">
      <c r="A27" s="259"/>
    </row>
    <row r="28" spans="1:1" ht="26.25" x14ac:dyDescent="0.25">
      <c r="A28" s="260" t="s">
        <v>773</v>
      </c>
    </row>
    <row r="29" spans="1:1" ht="78.75" x14ac:dyDescent="0.25">
      <c r="A29" s="259" t="s">
        <v>774</v>
      </c>
    </row>
    <row r="30" spans="1:1" ht="78.75" x14ac:dyDescent="0.25">
      <c r="A30" s="259" t="s">
        <v>775</v>
      </c>
    </row>
    <row r="31" spans="1:1" ht="26.25" x14ac:dyDescent="0.25">
      <c r="A31" s="258"/>
    </row>
    <row r="32" spans="1:1" ht="26.25" x14ac:dyDescent="0.25">
      <c r="A32" s="260" t="s">
        <v>3</v>
      </c>
    </row>
    <row r="33" spans="1:1" ht="131.25" x14ac:dyDescent="0.25">
      <c r="A33" s="259" t="s">
        <v>776</v>
      </c>
    </row>
    <row r="34" spans="1:1" ht="26.25" x14ac:dyDescent="0.25">
      <c r="A34" s="259"/>
    </row>
    <row r="35" spans="1:1" ht="26.25" x14ac:dyDescent="0.25">
      <c r="A35" s="261" t="s">
        <v>777</v>
      </c>
    </row>
    <row r="36" spans="1:1" ht="105" x14ac:dyDescent="0.25">
      <c r="A36" s="259" t="s">
        <v>778</v>
      </c>
    </row>
  </sheetData>
  <sheetProtection algorithmName="SHA-512" hashValue="rAfNK1/Pcv2LruvQt24bYBLyFQeCbN4wM3Zbdfl2g3Sjg4+pOGBW95PPqUg+nscesKWjI6JBy5Pb0Stjz1XI6g==" saltValue="pZ35Q1mIM5bxfg3LENJAI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92D050"/>
  </sheetPr>
  <dimension ref="A1:J45"/>
  <sheetViews>
    <sheetView workbookViewId="0">
      <pane ySplit="1" topLeftCell="A2" activePane="bottomLeft" state="frozen"/>
      <selection pane="bottomLeft" activeCell="C21" sqref="C21"/>
    </sheetView>
  </sheetViews>
  <sheetFormatPr defaultColWidth="9.140625" defaultRowHeight="15" x14ac:dyDescent="0.25"/>
  <cols>
    <col min="1" max="1" width="22.28515625" style="3" bestFit="1" customWidth="1"/>
    <col min="2" max="2" width="54" style="3" bestFit="1" customWidth="1"/>
    <col min="3" max="3" width="28.85546875" style="3" bestFit="1" customWidth="1"/>
    <col min="4" max="4" width="24.85546875" style="3" bestFit="1" customWidth="1"/>
    <col min="5" max="5" width="24.85546875" style="3" customWidth="1"/>
    <col min="6" max="6" width="39.140625" style="3" bestFit="1" customWidth="1"/>
    <col min="7" max="7" width="39.140625" style="3" customWidth="1"/>
    <col min="8" max="8" width="25.28515625" style="3" customWidth="1"/>
    <col min="9" max="9" width="17.28515625" style="29" bestFit="1" customWidth="1"/>
    <col min="10" max="10" width="56.42578125" style="3" customWidth="1"/>
    <col min="11" max="16384" width="9.140625" style="3"/>
  </cols>
  <sheetData>
    <row r="1" spans="1:10" ht="15.75" thickBot="1" x14ac:dyDescent="0.3">
      <c r="A1" s="3" t="s">
        <v>136</v>
      </c>
      <c r="B1" s="3" t="s">
        <v>137</v>
      </c>
      <c r="C1" s="3" t="s">
        <v>138</v>
      </c>
      <c r="D1" s="3" t="s">
        <v>180</v>
      </c>
      <c r="E1" s="220" t="s">
        <v>183</v>
      </c>
      <c r="F1" s="215" t="s">
        <v>182</v>
      </c>
      <c r="G1" s="215" t="s">
        <v>781</v>
      </c>
      <c r="H1" s="215" t="s">
        <v>192</v>
      </c>
      <c r="I1" s="264" t="s">
        <v>782</v>
      </c>
      <c r="J1" s="215" t="s">
        <v>181</v>
      </c>
    </row>
    <row r="2" spans="1:10" x14ac:dyDescent="0.25">
      <c r="A2" s="3" t="s">
        <v>139</v>
      </c>
      <c r="B2" s="3" t="s">
        <v>140</v>
      </c>
      <c r="C2" s="3" t="s">
        <v>141</v>
      </c>
      <c r="D2" s="3" t="s">
        <v>13</v>
      </c>
      <c r="E2" s="3" t="s">
        <v>184</v>
      </c>
      <c r="F2" s="3" t="s">
        <v>13</v>
      </c>
      <c r="G2" s="3" t="s">
        <v>14</v>
      </c>
      <c r="H2" s="3" t="str">
        <f>F2&amp;G2&amp;E2</f>
        <v>YesNoCar hire</v>
      </c>
      <c r="I2" s="29">
        <f t="shared" ref="I2:I45" si="0">COUNTIF(H:H,H2)</f>
        <v>1</v>
      </c>
      <c r="J2" s="217" t="str">
        <f>B2&amp;" ("&amp;A2&amp;")"</f>
        <v>Member Travel - Car hire (PITM_00001)</v>
      </c>
    </row>
    <row r="3" spans="1:10" x14ac:dyDescent="0.25">
      <c r="A3" s="3" t="s">
        <v>142</v>
      </c>
      <c r="B3" s="3" t="s">
        <v>143</v>
      </c>
      <c r="C3" s="3" t="s">
        <v>141</v>
      </c>
      <c r="D3" s="3" t="s">
        <v>13</v>
      </c>
      <c r="E3" s="3" t="s">
        <v>185</v>
      </c>
      <c r="F3" s="3" t="s">
        <v>13</v>
      </c>
      <c r="G3" s="3" t="s">
        <v>14</v>
      </c>
      <c r="H3" s="3" t="str">
        <f t="shared" ref="H3:H45" si="1">F3&amp;G3&amp;E3</f>
        <v>YesNoAccommodation</v>
      </c>
      <c r="I3" s="29">
        <f t="shared" si="0"/>
        <v>1</v>
      </c>
      <c r="J3" s="218" t="str">
        <f t="shared" ref="J3:J45" si="2">B3&amp;" ("&amp;A3&amp;")"</f>
        <v>Member Accommodation (PITM_00002)</v>
      </c>
    </row>
    <row r="4" spans="1:10" x14ac:dyDescent="0.25">
      <c r="A4" s="3" t="s">
        <v>144</v>
      </c>
      <c r="B4" s="3" t="s">
        <v>145</v>
      </c>
      <c r="C4" s="3" t="s">
        <v>141</v>
      </c>
      <c r="D4" s="3" t="s">
        <v>13</v>
      </c>
      <c r="E4" s="3" t="s">
        <v>186</v>
      </c>
      <c r="F4" s="3" t="s">
        <v>13</v>
      </c>
      <c r="G4" s="3" t="s">
        <v>14</v>
      </c>
      <c r="H4" s="3" t="str">
        <f t="shared" si="1"/>
        <v>YesNoSubsistence</v>
      </c>
      <c r="I4" s="29">
        <f t="shared" si="0"/>
        <v>1</v>
      </c>
      <c r="J4" s="218" t="str">
        <f t="shared" si="2"/>
        <v>Member Subsistence (PITM_00003)</v>
      </c>
    </row>
    <row r="5" spans="1:10" x14ac:dyDescent="0.25">
      <c r="A5" s="3" t="s">
        <v>146</v>
      </c>
      <c r="B5" s="3" t="s">
        <v>147</v>
      </c>
      <c r="C5" s="3" t="s">
        <v>141</v>
      </c>
      <c r="D5" s="3" t="s">
        <v>13</v>
      </c>
      <c r="E5" s="3" t="s">
        <v>187</v>
      </c>
      <c r="F5" s="3" t="s">
        <v>13</v>
      </c>
      <c r="G5" s="3" t="s">
        <v>14</v>
      </c>
      <c r="H5" s="3" t="str">
        <f t="shared" si="1"/>
        <v>YesNoMotorcycle</v>
      </c>
      <c r="I5" s="29">
        <f t="shared" si="0"/>
        <v>1</v>
      </c>
      <c r="J5" s="218" t="str">
        <f t="shared" si="2"/>
        <v>Member Travel - Motorcycle (PITM_00004)</v>
      </c>
    </row>
    <row r="6" spans="1:10" x14ac:dyDescent="0.25">
      <c r="A6" s="3" t="s">
        <v>148</v>
      </c>
      <c r="B6" s="3" t="s">
        <v>149</v>
      </c>
      <c r="C6" s="3" t="s">
        <v>141</v>
      </c>
      <c r="D6" s="3" t="s">
        <v>13</v>
      </c>
      <c r="E6" s="3" t="s">
        <v>188</v>
      </c>
      <c r="F6" s="3" t="s">
        <v>13</v>
      </c>
      <c r="G6" s="3" t="s">
        <v>14</v>
      </c>
      <c r="H6" s="3" t="str">
        <f t="shared" si="1"/>
        <v>YesNoAir</v>
      </c>
      <c r="I6" s="29">
        <f t="shared" si="0"/>
        <v>1</v>
      </c>
      <c r="J6" s="218" t="str">
        <f t="shared" si="2"/>
        <v>Member Travel - Air (PITM_00005)</v>
      </c>
    </row>
    <row r="7" spans="1:10" x14ac:dyDescent="0.25">
      <c r="A7" s="3" t="s">
        <v>150</v>
      </c>
      <c r="B7" s="3" t="s">
        <v>151</v>
      </c>
      <c r="C7" s="3" t="s">
        <v>141</v>
      </c>
      <c r="D7" s="3" t="s">
        <v>13</v>
      </c>
      <c r="E7" s="3" t="s">
        <v>3</v>
      </c>
      <c r="F7" s="3" t="s">
        <v>13</v>
      </c>
      <c r="G7" s="3" t="s">
        <v>14</v>
      </c>
      <c r="H7" s="3" t="str">
        <f t="shared" si="1"/>
        <v>YesNoMileage</v>
      </c>
      <c r="I7" s="29">
        <f t="shared" si="0"/>
        <v>1</v>
      </c>
      <c r="J7" s="218" t="str">
        <f t="shared" si="2"/>
        <v>Member Travel - Mileage (PITM_00006)</v>
      </c>
    </row>
    <row r="8" spans="1:10" x14ac:dyDescent="0.25">
      <c r="A8" s="3" t="s">
        <v>152</v>
      </c>
      <c r="B8" s="3" t="s">
        <v>153</v>
      </c>
      <c r="C8" s="3" t="s">
        <v>141</v>
      </c>
      <c r="D8" s="3" t="s">
        <v>13</v>
      </c>
      <c r="E8" s="3" t="s">
        <v>189</v>
      </c>
      <c r="F8" s="3" t="s">
        <v>13</v>
      </c>
      <c r="G8" s="3" t="s">
        <v>14</v>
      </c>
      <c r="H8" s="3" t="str">
        <f t="shared" si="1"/>
        <v>YesNoRail</v>
      </c>
      <c r="I8" s="29">
        <f t="shared" si="0"/>
        <v>1</v>
      </c>
      <c r="J8" s="218" t="str">
        <f t="shared" si="2"/>
        <v>Member Travel - Rail (PITM_00007)</v>
      </c>
    </row>
    <row r="9" spans="1:10" x14ac:dyDescent="0.25">
      <c r="A9" s="3" t="s">
        <v>154</v>
      </c>
      <c r="B9" s="3" t="s">
        <v>155</v>
      </c>
      <c r="C9" s="3" t="s">
        <v>141</v>
      </c>
      <c r="D9" s="3" t="s">
        <v>13</v>
      </c>
      <c r="E9" s="3" t="s">
        <v>190</v>
      </c>
      <c r="F9" s="3" t="s">
        <v>13</v>
      </c>
      <c r="G9" s="3" t="s">
        <v>14</v>
      </c>
      <c r="H9" s="3" t="str">
        <f t="shared" si="1"/>
        <v>YesNoTaxi</v>
      </c>
      <c r="I9" s="29">
        <f t="shared" si="0"/>
        <v>1</v>
      </c>
      <c r="J9" s="218" t="str">
        <f t="shared" si="2"/>
        <v>Member Travel - Taxi (PITM_00008)</v>
      </c>
    </row>
    <row r="10" spans="1:10" x14ac:dyDescent="0.25">
      <c r="A10" s="3" t="s">
        <v>156</v>
      </c>
      <c r="B10" s="3" t="s">
        <v>157</v>
      </c>
      <c r="C10" s="3" t="s">
        <v>141</v>
      </c>
      <c r="D10" s="3" t="s">
        <v>13</v>
      </c>
      <c r="E10" s="3" t="s">
        <v>29</v>
      </c>
      <c r="F10" s="3" t="s">
        <v>13</v>
      </c>
      <c r="G10" s="3" t="s">
        <v>14</v>
      </c>
      <c r="H10" s="3" t="str">
        <f t="shared" si="1"/>
        <v>YesNoOther</v>
      </c>
      <c r="I10" s="29">
        <f t="shared" si="0"/>
        <v>1</v>
      </c>
      <c r="J10" s="218" t="str">
        <f t="shared" si="2"/>
        <v>Member Travel - Other (PITM_00009)</v>
      </c>
    </row>
    <row r="11" spans="1:10" ht="15.75" thickBot="1" x14ac:dyDescent="0.3">
      <c r="A11" s="3" t="s">
        <v>158</v>
      </c>
      <c r="B11" s="3" t="s">
        <v>159</v>
      </c>
      <c r="C11" s="3" t="s">
        <v>141</v>
      </c>
      <c r="D11" s="3" t="s">
        <v>13</v>
      </c>
      <c r="E11" s="3" t="s">
        <v>191</v>
      </c>
      <c r="F11" s="3" t="s">
        <v>13</v>
      </c>
      <c r="G11" s="3" t="s">
        <v>14</v>
      </c>
      <c r="H11" s="3" t="str">
        <f t="shared" si="1"/>
        <v>YesNoSundries</v>
      </c>
      <c r="I11" s="29">
        <f t="shared" si="0"/>
        <v>1</v>
      </c>
      <c r="J11" s="219" t="str">
        <f t="shared" si="2"/>
        <v>Member Other Sundries (PITM_00010)</v>
      </c>
    </row>
    <row r="12" spans="1:10" x14ac:dyDescent="0.25">
      <c r="A12" s="3" t="s">
        <v>160</v>
      </c>
      <c r="B12" s="3" t="s">
        <v>161</v>
      </c>
      <c r="C12" s="3" t="s">
        <v>141</v>
      </c>
      <c r="D12" s="3" t="s">
        <v>13</v>
      </c>
      <c r="E12" s="3" t="s">
        <v>184</v>
      </c>
      <c r="F12" s="3" t="s">
        <v>14</v>
      </c>
      <c r="G12" s="3" t="s">
        <v>14</v>
      </c>
      <c r="H12" s="3" t="str">
        <f t="shared" si="1"/>
        <v>NoNoCar hire</v>
      </c>
      <c r="I12" s="29">
        <f t="shared" si="0"/>
        <v>1</v>
      </c>
      <c r="J12" s="217" t="str">
        <f t="shared" si="2"/>
        <v>Other Non-Staff Travel - Car hire (PITM_00011)</v>
      </c>
    </row>
    <row r="13" spans="1:10" x14ac:dyDescent="0.25">
      <c r="A13" s="3" t="s">
        <v>162</v>
      </c>
      <c r="B13" s="3" t="s">
        <v>163</v>
      </c>
      <c r="C13" s="3" t="s">
        <v>141</v>
      </c>
      <c r="D13" s="3" t="s">
        <v>13</v>
      </c>
      <c r="E13" s="3" t="s">
        <v>185</v>
      </c>
      <c r="F13" s="3" t="s">
        <v>14</v>
      </c>
      <c r="G13" s="3" t="s">
        <v>14</v>
      </c>
      <c r="H13" s="3" t="str">
        <f t="shared" si="1"/>
        <v>NoNoAccommodation</v>
      </c>
      <c r="I13" s="29">
        <f t="shared" si="0"/>
        <v>2</v>
      </c>
      <c r="J13" s="218" t="str">
        <f t="shared" si="2"/>
        <v>Other Non-Staff Accommodation (PITM_00012)</v>
      </c>
    </row>
    <row r="14" spans="1:10" x14ac:dyDescent="0.25">
      <c r="A14" s="3" t="s">
        <v>164</v>
      </c>
      <c r="B14" s="3" t="s">
        <v>165</v>
      </c>
      <c r="C14" s="3" t="s">
        <v>141</v>
      </c>
      <c r="D14" s="3" t="s">
        <v>13</v>
      </c>
      <c r="E14" s="3" t="s">
        <v>186</v>
      </c>
      <c r="F14" s="3" t="s">
        <v>14</v>
      </c>
      <c r="G14" s="3" t="s">
        <v>14</v>
      </c>
      <c r="H14" s="3" t="str">
        <f t="shared" si="1"/>
        <v>NoNoSubsistence</v>
      </c>
      <c r="I14" s="29">
        <f t="shared" si="0"/>
        <v>1</v>
      </c>
      <c r="J14" s="218" t="str">
        <f t="shared" si="2"/>
        <v>Other Non-Staff Subsistence (PITM_00013)</v>
      </c>
    </row>
    <row r="15" spans="1:10" x14ac:dyDescent="0.25">
      <c r="A15" s="3" t="s">
        <v>166</v>
      </c>
      <c r="B15" s="3" t="s">
        <v>167</v>
      </c>
      <c r="C15" s="3" t="s">
        <v>141</v>
      </c>
      <c r="D15" s="3" t="s">
        <v>13</v>
      </c>
      <c r="E15" s="3" t="s">
        <v>187</v>
      </c>
      <c r="F15" s="3" t="s">
        <v>14</v>
      </c>
      <c r="G15" s="3" t="s">
        <v>14</v>
      </c>
      <c r="H15" s="3" t="str">
        <f t="shared" si="1"/>
        <v>NoNoMotorcycle</v>
      </c>
      <c r="I15" s="29">
        <f t="shared" si="0"/>
        <v>1</v>
      </c>
      <c r="J15" s="218" t="str">
        <f t="shared" si="2"/>
        <v>Other Non-Staff Travel - Motorcycle (PITM_00014)</v>
      </c>
    </row>
    <row r="16" spans="1:10" x14ac:dyDescent="0.25">
      <c r="A16" s="3" t="s">
        <v>168</v>
      </c>
      <c r="B16" s="3" t="s">
        <v>169</v>
      </c>
      <c r="C16" s="3" t="s">
        <v>141</v>
      </c>
      <c r="D16" s="3" t="s">
        <v>13</v>
      </c>
      <c r="E16" s="3" t="s">
        <v>188</v>
      </c>
      <c r="F16" s="3" t="s">
        <v>14</v>
      </c>
      <c r="G16" s="3" t="s">
        <v>14</v>
      </c>
      <c r="H16" s="3" t="str">
        <f t="shared" si="1"/>
        <v>NoNoAir</v>
      </c>
      <c r="I16" s="29">
        <f t="shared" si="0"/>
        <v>1</v>
      </c>
      <c r="J16" s="218" t="str">
        <f t="shared" si="2"/>
        <v>Other Non-Staff Travel - Air (PITM_00015)</v>
      </c>
    </row>
    <row r="17" spans="1:10" x14ac:dyDescent="0.25">
      <c r="A17" s="3" t="s">
        <v>170</v>
      </c>
      <c r="B17" s="3" t="s">
        <v>171</v>
      </c>
      <c r="C17" s="3" t="s">
        <v>141</v>
      </c>
      <c r="D17" s="3" t="s">
        <v>13</v>
      </c>
      <c r="E17" s="3" t="s">
        <v>3</v>
      </c>
      <c r="F17" s="3" t="s">
        <v>14</v>
      </c>
      <c r="G17" s="3" t="s">
        <v>14</v>
      </c>
      <c r="H17" s="3" t="str">
        <f t="shared" si="1"/>
        <v>NoNoMileage</v>
      </c>
      <c r="I17" s="29">
        <f t="shared" si="0"/>
        <v>1</v>
      </c>
      <c r="J17" s="218" t="str">
        <f t="shared" si="2"/>
        <v>Other Non-Staff Travel - Mileage (PITM_00016)</v>
      </c>
    </row>
    <row r="18" spans="1:10" x14ac:dyDescent="0.25">
      <c r="A18" s="3" t="s">
        <v>172</v>
      </c>
      <c r="B18" s="3" t="s">
        <v>173</v>
      </c>
      <c r="C18" s="3" t="s">
        <v>141</v>
      </c>
      <c r="D18" s="3" t="s">
        <v>13</v>
      </c>
      <c r="E18" s="3" t="s">
        <v>189</v>
      </c>
      <c r="F18" s="3" t="s">
        <v>14</v>
      </c>
      <c r="G18" s="3" t="s">
        <v>14</v>
      </c>
      <c r="H18" s="3" t="str">
        <f t="shared" si="1"/>
        <v>NoNoRail</v>
      </c>
      <c r="I18" s="29">
        <f t="shared" si="0"/>
        <v>2</v>
      </c>
      <c r="J18" s="218" t="str">
        <f t="shared" si="2"/>
        <v>Other Non-Staff Travel - Rail (PITM_00017)</v>
      </c>
    </row>
    <row r="19" spans="1:10" x14ac:dyDescent="0.25">
      <c r="A19" s="3" t="s">
        <v>174</v>
      </c>
      <c r="B19" s="3" t="s">
        <v>175</v>
      </c>
      <c r="C19" s="3" t="s">
        <v>141</v>
      </c>
      <c r="D19" s="3" t="s">
        <v>13</v>
      </c>
      <c r="E19" s="3" t="s">
        <v>190</v>
      </c>
      <c r="F19" s="3" t="s">
        <v>14</v>
      </c>
      <c r="G19" s="3" t="s">
        <v>14</v>
      </c>
      <c r="H19" s="3" t="str">
        <f t="shared" si="1"/>
        <v>NoNoTaxi</v>
      </c>
      <c r="I19" s="29">
        <f t="shared" si="0"/>
        <v>1</v>
      </c>
      <c r="J19" s="218" t="str">
        <f t="shared" si="2"/>
        <v>Other Non-Staff Travel - Taxi (PITM_00018)</v>
      </c>
    </row>
    <row r="20" spans="1:10" x14ac:dyDescent="0.25">
      <c r="A20" s="3" t="s">
        <v>176</v>
      </c>
      <c r="B20" s="3" t="s">
        <v>177</v>
      </c>
      <c r="C20" s="3" t="s">
        <v>141</v>
      </c>
      <c r="D20" s="3" t="s">
        <v>13</v>
      </c>
      <c r="E20" s="3" t="s">
        <v>29</v>
      </c>
      <c r="F20" s="3" t="s">
        <v>14</v>
      </c>
      <c r="G20" s="3" t="s">
        <v>14</v>
      </c>
      <c r="H20" s="3" t="str">
        <f t="shared" si="1"/>
        <v>NoNoOther</v>
      </c>
      <c r="I20" s="29">
        <f t="shared" si="0"/>
        <v>1</v>
      </c>
      <c r="J20" s="218" t="str">
        <f t="shared" si="2"/>
        <v>Other Non-Staff Travel - Other (PITM_00019)</v>
      </c>
    </row>
    <row r="21" spans="1:10" x14ac:dyDescent="0.25">
      <c r="A21" s="3" t="s">
        <v>178</v>
      </c>
      <c r="B21" s="3" t="s">
        <v>179</v>
      </c>
      <c r="C21" s="3" t="s">
        <v>141</v>
      </c>
      <c r="D21" s="3" t="s">
        <v>13</v>
      </c>
      <c r="E21" s="3" t="s">
        <v>191</v>
      </c>
      <c r="F21" s="3" t="s">
        <v>14</v>
      </c>
      <c r="G21" s="3" t="s">
        <v>14</v>
      </c>
      <c r="H21" s="3" t="str">
        <f t="shared" si="1"/>
        <v>NoNoSundries</v>
      </c>
      <c r="I21" s="29">
        <f t="shared" si="0"/>
        <v>1</v>
      </c>
      <c r="J21" s="218" t="str">
        <f t="shared" si="2"/>
        <v>Other Non-Staff - Other Sundries (PITM_00020)</v>
      </c>
    </row>
    <row r="22" spans="1:10" ht="15.75" thickBot="1" x14ac:dyDescent="0.3">
      <c r="A22" s="216" t="s">
        <v>783</v>
      </c>
      <c r="B22" s="216" t="s">
        <v>784</v>
      </c>
      <c r="C22" s="216" t="s">
        <v>141</v>
      </c>
      <c r="D22" s="216" t="s">
        <v>13</v>
      </c>
      <c r="E22" s="216" t="s">
        <v>184</v>
      </c>
      <c r="F22" s="216" t="s">
        <v>13</v>
      </c>
      <c r="G22" s="216" t="s">
        <v>13</v>
      </c>
      <c r="H22" s="216" t="str">
        <f t="shared" ref="H22:H31" si="3">F22&amp;G22&amp;E22</f>
        <v>YesYesCar hire</v>
      </c>
      <c r="I22" s="265">
        <f t="shared" si="0"/>
        <v>1</v>
      </c>
      <c r="J22" s="219" t="str">
        <f t="shared" ref="J22:J31" si="4">B22&amp;" ("&amp;A22&amp;")"</f>
        <v>Academic Editor Travel - Car hire (PITM_00031)</v>
      </c>
    </row>
    <row r="23" spans="1:10" ht="15.75" thickBot="1" x14ac:dyDescent="0.3">
      <c r="A23" s="216" t="s">
        <v>785</v>
      </c>
      <c r="B23" s="216" t="s">
        <v>786</v>
      </c>
      <c r="C23" s="216" t="s">
        <v>141</v>
      </c>
      <c r="D23" s="216" t="s">
        <v>13</v>
      </c>
      <c r="E23" s="216" t="s">
        <v>185</v>
      </c>
      <c r="F23" s="216" t="s">
        <v>13</v>
      </c>
      <c r="G23" s="216" t="s">
        <v>13</v>
      </c>
      <c r="H23" s="216" t="str">
        <f t="shared" si="3"/>
        <v>YesYesAccommodation</v>
      </c>
      <c r="I23" s="265">
        <f t="shared" si="0"/>
        <v>1</v>
      </c>
      <c r="J23" s="219" t="str">
        <f t="shared" si="4"/>
        <v>Academic Editor Accommodation (PITM_00032)</v>
      </c>
    </row>
    <row r="24" spans="1:10" ht="15.75" thickBot="1" x14ac:dyDescent="0.3">
      <c r="A24" s="216" t="s">
        <v>787</v>
      </c>
      <c r="B24" s="216" t="s">
        <v>788</v>
      </c>
      <c r="C24" s="216" t="s">
        <v>141</v>
      </c>
      <c r="D24" s="216" t="s">
        <v>13</v>
      </c>
      <c r="E24" s="216" t="s">
        <v>186</v>
      </c>
      <c r="F24" s="216" t="s">
        <v>13</v>
      </c>
      <c r="G24" s="216" t="s">
        <v>13</v>
      </c>
      <c r="H24" s="216" t="str">
        <f t="shared" si="3"/>
        <v>YesYesSubsistence</v>
      </c>
      <c r="I24" s="265">
        <f t="shared" si="0"/>
        <v>1</v>
      </c>
      <c r="J24" s="219" t="str">
        <f t="shared" si="4"/>
        <v>Academic Editor Subsistence (PITM_00033)</v>
      </c>
    </row>
    <row r="25" spans="1:10" ht="15.75" thickBot="1" x14ac:dyDescent="0.3">
      <c r="A25" s="216" t="s">
        <v>789</v>
      </c>
      <c r="B25" s="216" t="s">
        <v>790</v>
      </c>
      <c r="C25" s="216" t="s">
        <v>141</v>
      </c>
      <c r="D25" s="216" t="s">
        <v>13</v>
      </c>
      <c r="E25" s="216" t="s">
        <v>187</v>
      </c>
      <c r="F25" s="216" t="s">
        <v>13</v>
      </c>
      <c r="G25" s="216" t="s">
        <v>13</v>
      </c>
      <c r="H25" s="216" t="str">
        <f t="shared" si="3"/>
        <v>YesYesMotorcycle</v>
      </c>
      <c r="I25" s="265">
        <f t="shared" si="0"/>
        <v>1</v>
      </c>
      <c r="J25" s="219" t="str">
        <f t="shared" si="4"/>
        <v>Academic Editor Travel - Motorcycle (PITM_00034)</v>
      </c>
    </row>
    <row r="26" spans="1:10" ht="15.75" thickBot="1" x14ac:dyDescent="0.3">
      <c r="A26" s="216" t="s">
        <v>791</v>
      </c>
      <c r="B26" s="216" t="s">
        <v>792</v>
      </c>
      <c r="C26" s="216" t="s">
        <v>141</v>
      </c>
      <c r="D26" s="216" t="s">
        <v>13</v>
      </c>
      <c r="E26" s="216" t="s">
        <v>188</v>
      </c>
      <c r="F26" s="216" t="s">
        <v>13</v>
      </c>
      <c r="G26" s="216" t="s">
        <v>13</v>
      </c>
      <c r="H26" s="216" t="str">
        <f t="shared" si="3"/>
        <v>YesYesAir</v>
      </c>
      <c r="I26" s="265">
        <f t="shared" si="0"/>
        <v>1</v>
      </c>
      <c r="J26" s="219" t="str">
        <f t="shared" si="4"/>
        <v>Academic Editor Travel - Air (PITM_00035)</v>
      </c>
    </row>
    <row r="27" spans="1:10" ht="15.75" thickBot="1" x14ac:dyDescent="0.3">
      <c r="A27" s="216" t="s">
        <v>793</v>
      </c>
      <c r="B27" s="216" t="s">
        <v>794</v>
      </c>
      <c r="C27" s="216" t="s">
        <v>141</v>
      </c>
      <c r="D27" s="216" t="s">
        <v>13</v>
      </c>
      <c r="E27" s="216" t="s">
        <v>3</v>
      </c>
      <c r="F27" s="216" t="s">
        <v>13</v>
      </c>
      <c r="G27" s="216" t="s">
        <v>13</v>
      </c>
      <c r="H27" s="216" t="str">
        <f t="shared" si="3"/>
        <v>YesYesMileage</v>
      </c>
      <c r="I27" s="265">
        <f t="shared" si="0"/>
        <v>1</v>
      </c>
      <c r="J27" s="219" t="str">
        <f t="shared" si="4"/>
        <v>Academic Editor Travel - Mileage (PITM_00036)</v>
      </c>
    </row>
    <row r="28" spans="1:10" ht="15.75" thickBot="1" x14ac:dyDescent="0.3">
      <c r="A28" s="216" t="s">
        <v>795</v>
      </c>
      <c r="B28" s="216" t="s">
        <v>796</v>
      </c>
      <c r="C28" s="216" t="s">
        <v>141</v>
      </c>
      <c r="D28" s="216" t="s">
        <v>13</v>
      </c>
      <c r="E28" s="216" t="s">
        <v>189</v>
      </c>
      <c r="F28" s="216" t="s">
        <v>13</v>
      </c>
      <c r="G28" s="216" t="s">
        <v>13</v>
      </c>
      <c r="H28" s="216" t="str">
        <f t="shared" si="3"/>
        <v>YesYesRail</v>
      </c>
      <c r="I28" s="265">
        <f t="shared" si="0"/>
        <v>1</v>
      </c>
      <c r="J28" s="219" t="str">
        <f t="shared" si="4"/>
        <v>Academic Editor Travel - Rail (PITM_00037)</v>
      </c>
    </row>
    <row r="29" spans="1:10" ht="15.75" thickBot="1" x14ac:dyDescent="0.3">
      <c r="A29" s="216" t="s">
        <v>797</v>
      </c>
      <c r="B29" s="216" t="s">
        <v>798</v>
      </c>
      <c r="C29" s="216" t="s">
        <v>141</v>
      </c>
      <c r="D29" s="216" t="s">
        <v>13</v>
      </c>
      <c r="E29" s="216" t="s">
        <v>190</v>
      </c>
      <c r="F29" s="216" t="s">
        <v>13</v>
      </c>
      <c r="G29" s="216" t="s">
        <v>13</v>
      </c>
      <c r="H29" s="216" t="str">
        <f t="shared" si="3"/>
        <v>YesYesTaxi</v>
      </c>
      <c r="I29" s="265">
        <f t="shared" si="0"/>
        <v>1</v>
      </c>
      <c r="J29" s="219" t="str">
        <f t="shared" si="4"/>
        <v>Academic Editor Travel - Taxi (PITM_00038)</v>
      </c>
    </row>
    <row r="30" spans="1:10" ht="15.75" thickBot="1" x14ac:dyDescent="0.3">
      <c r="A30" s="216" t="s">
        <v>799</v>
      </c>
      <c r="B30" s="216" t="s">
        <v>800</v>
      </c>
      <c r="C30" s="216" t="s">
        <v>141</v>
      </c>
      <c r="D30" s="216" t="s">
        <v>13</v>
      </c>
      <c r="E30" s="216" t="s">
        <v>29</v>
      </c>
      <c r="F30" s="216" t="s">
        <v>13</v>
      </c>
      <c r="G30" s="216" t="s">
        <v>13</v>
      </c>
      <c r="H30" s="216" t="str">
        <f t="shared" si="3"/>
        <v>YesYesOther</v>
      </c>
      <c r="I30" s="265">
        <f t="shared" si="0"/>
        <v>1</v>
      </c>
      <c r="J30" s="219" t="str">
        <f t="shared" si="4"/>
        <v>Academic Editor Travel - Other (PITM_00039)</v>
      </c>
    </row>
    <row r="31" spans="1:10" ht="15.75" thickBot="1" x14ac:dyDescent="0.3">
      <c r="A31" s="216" t="s">
        <v>743</v>
      </c>
      <c r="B31" s="216" t="s">
        <v>801</v>
      </c>
      <c r="C31" s="216" t="s">
        <v>141</v>
      </c>
      <c r="D31" s="216" t="s">
        <v>13</v>
      </c>
      <c r="E31" s="216" t="s">
        <v>191</v>
      </c>
      <c r="F31" s="216" t="s">
        <v>13</v>
      </c>
      <c r="G31" s="216" t="s">
        <v>13</v>
      </c>
      <c r="H31" s="216" t="str">
        <f t="shared" si="3"/>
        <v>YesYesSundries</v>
      </c>
      <c r="I31" s="265">
        <f t="shared" si="0"/>
        <v>1</v>
      </c>
      <c r="J31" s="219" t="str">
        <f t="shared" si="4"/>
        <v>Academic Editor Other Sundries (PITM_00040)</v>
      </c>
    </row>
    <row r="32" spans="1:10" ht="15.75" thickBot="1" x14ac:dyDescent="0.3">
      <c r="A32" s="216" t="s">
        <v>783</v>
      </c>
      <c r="B32" s="216" t="s">
        <v>784</v>
      </c>
      <c r="C32" s="216" t="s">
        <v>141</v>
      </c>
      <c r="D32" s="216" t="s">
        <v>13</v>
      </c>
      <c r="E32" s="216" t="s">
        <v>184</v>
      </c>
      <c r="F32" s="216" t="s">
        <v>14</v>
      </c>
      <c r="G32" s="216" t="s">
        <v>13</v>
      </c>
      <c r="H32" s="216" t="str">
        <f t="shared" ref="H32:H41" si="5">F32&amp;G32&amp;E32</f>
        <v>NoYesCar hire</v>
      </c>
      <c r="I32" s="265">
        <f t="shared" si="0"/>
        <v>1</v>
      </c>
      <c r="J32" s="219" t="str">
        <f t="shared" ref="J32:J41" si="6">B32&amp;" ("&amp;A32&amp;")"</f>
        <v>Academic Editor Travel - Car hire (PITM_00031)</v>
      </c>
    </row>
    <row r="33" spans="1:10" ht="15.75" thickBot="1" x14ac:dyDescent="0.3">
      <c r="A33" s="216" t="s">
        <v>785</v>
      </c>
      <c r="B33" s="216" t="s">
        <v>786</v>
      </c>
      <c r="C33" s="216" t="s">
        <v>141</v>
      </c>
      <c r="D33" s="216" t="s">
        <v>13</v>
      </c>
      <c r="E33" s="216" t="s">
        <v>185</v>
      </c>
      <c r="F33" s="216" t="s">
        <v>14</v>
      </c>
      <c r="G33" s="216" t="s">
        <v>13</v>
      </c>
      <c r="H33" s="216" t="str">
        <f t="shared" si="5"/>
        <v>NoYesAccommodation</v>
      </c>
      <c r="I33" s="265">
        <f t="shared" si="0"/>
        <v>1</v>
      </c>
      <c r="J33" s="219" t="str">
        <f t="shared" si="6"/>
        <v>Academic Editor Accommodation (PITM_00032)</v>
      </c>
    </row>
    <row r="34" spans="1:10" ht="15.75" thickBot="1" x14ac:dyDescent="0.3">
      <c r="A34" s="216" t="s">
        <v>787</v>
      </c>
      <c r="B34" s="216" t="s">
        <v>788</v>
      </c>
      <c r="C34" s="216" t="s">
        <v>141</v>
      </c>
      <c r="D34" s="216" t="s">
        <v>13</v>
      </c>
      <c r="E34" s="216" t="s">
        <v>186</v>
      </c>
      <c r="F34" s="216" t="s">
        <v>14</v>
      </c>
      <c r="G34" s="216" t="s">
        <v>13</v>
      </c>
      <c r="H34" s="216" t="str">
        <f t="shared" si="5"/>
        <v>NoYesSubsistence</v>
      </c>
      <c r="I34" s="265">
        <f t="shared" si="0"/>
        <v>1</v>
      </c>
      <c r="J34" s="219" t="str">
        <f t="shared" si="6"/>
        <v>Academic Editor Subsistence (PITM_00033)</v>
      </c>
    </row>
    <row r="35" spans="1:10" ht="15.75" thickBot="1" x14ac:dyDescent="0.3">
      <c r="A35" s="216" t="s">
        <v>789</v>
      </c>
      <c r="B35" s="216" t="s">
        <v>790</v>
      </c>
      <c r="C35" s="216" t="s">
        <v>141</v>
      </c>
      <c r="D35" s="216" t="s">
        <v>13</v>
      </c>
      <c r="E35" s="216" t="s">
        <v>187</v>
      </c>
      <c r="F35" s="216" t="s">
        <v>14</v>
      </c>
      <c r="G35" s="216" t="s">
        <v>13</v>
      </c>
      <c r="H35" s="216" t="str">
        <f t="shared" si="5"/>
        <v>NoYesMotorcycle</v>
      </c>
      <c r="I35" s="265">
        <f t="shared" si="0"/>
        <v>1</v>
      </c>
      <c r="J35" s="219" t="str">
        <f t="shared" si="6"/>
        <v>Academic Editor Travel - Motorcycle (PITM_00034)</v>
      </c>
    </row>
    <row r="36" spans="1:10" ht="15.75" thickBot="1" x14ac:dyDescent="0.3">
      <c r="A36" s="216" t="s">
        <v>791</v>
      </c>
      <c r="B36" s="216" t="s">
        <v>792</v>
      </c>
      <c r="C36" s="216" t="s">
        <v>141</v>
      </c>
      <c r="D36" s="216" t="s">
        <v>13</v>
      </c>
      <c r="E36" s="216" t="s">
        <v>188</v>
      </c>
      <c r="F36" s="216" t="s">
        <v>14</v>
      </c>
      <c r="G36" s="216" t="s">
        <v>13</v>
      </c>
      <c r="H36" s="216" t="str">
        <f t="shared" si="5"/>
        <v>NoYesAir</v>
      </c>
      <c r="I36" s="265">
        <f t="shared" si="0"/>
        <v>1</v>
      </c>
      <c r="J36" s="219" t="str">
        <f t="shared" si="6"/>
        <v>Academic Editor Travel - Air (PITM_00035)</v>
      </c>
    </row>
    <row r="37" spans="1:10" ht="15.75" thickBot="1" x14ac:dyDescent="0.3">
      <c r="A37" s="216" t="s">
        <v>793</v>
      </c>
      <c r="B37" s="216" t="s">
        <v>794</v>
      </c>
      <c r="C37" s="216" t="s">
        <v>141</v>
      </c>
      <c r="D37" s="216" t="s">
        <v>13</v>
      </c>
      <c r="E37" s="216" t="s">
        <v>3</v>
      </c>
      <c r="F37" s="216" t="s">
        <v>14</v>
      </c>
      <c r="G37" s="216" t="s">
        <v>13</v>
      </c>
      <c r="H37" s="216" t="str">
        <f t="shared" si="5"/>
        <v>NoYesMileage</v>
      </c>
      <c r="I37" s="265">
        <f t="shared" si="0"/>
        <v>1</v>
      </c>
      <c r="J37" s="219" t="str">
        <f t="shared" si="6"/>
        <v>Academic Editor Travel - Mileage (PITM_00036)</v>
      </c>
    </row>
    <row r="38" spans="1:10" ht="15.75" thickBot="1" x14ac:dyDescent="0.3">
      <c r="A38" s="216" t="s">
        <v>795</v>
      </c>
      <c r="B38" s="216" t="s">
        <v>796</v>
      </c>
      <c r="C38" s="216" t="s">
        <v>141</v>
      </c>
      <c r="D38" s="216" t="s">
        <v>13</v>
      </c>
      <c r="E38" s="216" t="s">
        <v>189</v>
      </c>
      <c r="F38" s="216" t="s">
        <v>14</v>
      </c>
      <c r="G38" s="216" t="s">
        <v>13</v>
      </c>
      <c r="H38" s="216" t="str">
        <f t="shared" si="5"/>
        <v>NoYesRail</v>
      </c>
      <c r="I38" s="265">
        <f t="shared" si="0"/>
        <v>1</v>
      </c>
      <c r="J38" s="219" t="str">
        <f t="shared" si="6"/>
        <v>Academic Editor Travel - Rail (PITM_00037)</v>
      </c>
    </row>
    <row r="39" spans="1:10" ht="15.75" thickBot="1" x14ac:dyDescent="0.3">
      <c r="A39" s="216" t="s">
        <v>797</v>
      </c>
      <c r="B39" s="216" t="s">
        <v>798</v>
      </c>
      <c r="C39" s="216" t="s">
        <v>141</v>
      </c>
      <c r="D39" s="216" t="s">
        <v>13</v>
      </c>
      <c r="E39" s="216" t="s">
        <v>190</v>
      </c>
      <c r="F39" s="216" t="s">
        <v>14</v>
      </c>
      <c r="G39" s="216" t="s">
        <v>13</v>
      </c>
      <c r="H39" s="216" t="str">
        <f t="shared" si="5"/>
        <v>NoYesTaxi</v>
      </c>
      <c r="I39" s="265">
        <f t="shared" si="0"/>
        <v>1</v>
      </c>
      <c r="J39" s="219" t="str">
        <f t="shared" si="6"/>
        <v>Academic Editor Travel - Taxi (PITM_00038)</v>
      </c>
    </row>
    <row r="40" spans="1:10" ht="15.75" thickBot="1" x14ac:dyDescent="0.3">
      <c r="A40" s="216" t="s">
        <v>799</v>
      </c>
      <c r="B40" s="216" t="s">
        <v>800</v>
      </c>
      <c r="C40" s="216" t="s">
        <v>141</v>
      </c>
      <c r="D40" s="216" t="s">
        <v>13</v>
      </c>
      <c r="E40" s="216" t="s">
        <v>29</v>
      </c>
      <c r="F40" s="216" t="s">
        <v>14</v>
      </c>
      <c r="G40" s="216" t="s">
        <v>13</v>
      </c>
      <c r="H40" s="216" t="str">
        <f t="shared" si="5"/>
        <v>NoYesOther</v>
      </c>
      <c r="I40" s="265">
        <f t="shared" si="0"/>
        <v>1</v>
      </c>
      <c r="J40" s="219" t="str">
        <f t="shared" si="6"/>
        <v>Academic Editor Travel - Other (PITM_00039)</v>
      </c>
    </row>
    <row r="41" spans="1:10" ht="15.75" thickBot="1" x14ac:dyDescent="0.3">
      <c r="A41" s="216" t="s">
        <v>743</v>
      </c>
      <c r="B41" s="216" t="s">
        <v>801</v>
      </c>
      <c r="C41" s="216" t="s">
        <v>141</v>
      </c>
      <c r="D41" s="216" t="s">
        <v>13</v>
      </c>
      <c r="E41" s="216" t="s">
        <v>191</v>
      </c>
      <c r="F41" s="216" t="s">
        <v>14</v>
      </c>
      <c r="G41" s="216" t="s">
        <v>13</v>
      </c>
      <c r="H41" s="216" t="str">
        <f t="shared" si="5"/>
        <v>NoYesSundries</v>
      </c>
      <c r="I41" s="265">
        <f t="shared" si="0"/>
        <v>1</v>
      </c>
      <c r="J41" s="219" t="str">
        <f t="shared" si="6"/>
        <v>Academic Editor Other Sundries (PITM_00040)</v>
      </c>
    </row>
    <row r="42" spans="1:10" x14ac:dyDescent="0.25">
      <c r="A42" s="216" t="s">
        <v>744</v>
      </c>
      <c r="B42" s="216" t="s">
        <v>745</v>
      </c>
      <c r="C42" s="216" t="s">
        <v>141</v>
      </c>
      <c r="D42" s="216" t="s">
        <v>13</v>
      </c>
      <c r="E42" s="216" t="s">
        <v>746</v>
      </c>
      <c r="F42" s="216" t="s">
        <v>14</v>
      </c>
      <c r="G42" s="216" t="s">
        <v>14</v>
      </c>
      <c r="H42" s="216" t="str">
        <f t="shared" si="1"/>
        <v>NoNoSpeaker Expenses</v>
      </c>
      <c r="I42" s="265">
        <f t="shared" si="0"/>
        <v>1</v>
      </c>
      <c r="J42" s="218" t="str">
        <f t="shared" si="2"/>
        <v>Conferences and Events - Speaker Expenses (PITM_00056)</v>
      </c>
    </row>
    <row r="43" spans="1:10" ht="15.75" thickBot="1" x14ac:dyDescent="0.3">
      <c r="A43" s="216" t="s">
        <v>753</v>
      </c>
      <c r="B43" s="216" t="s">
        <v>754</v>
      </c>
      <c r="C43" s="216" t="s">
        <v>755</v>
      </c>
      <c r="D43" s="216" t="s">
        <v>13</v>
      </c>
      <c r="E43" s="216" t="s">
        <v>756</v>
      </c>
      <c r="F43" s="216" t="s">
        <v>14</v>
      </c>
      <c r="G43" s="216" t="s">
        <v>14</v>
      </c>
      <c r="H43" s="216" t="str">
        <f t="shared" si="1"/>
        <v>NoNoPostage Costs</v>
      </c>
      <c r="I43" s="265">
        <f t="shared" si="0"/>
        <v>1</v>
      </c>
      <c r="J43" s="219" t="str">
        <f t="shared" si="2"/>
        <v>Distribution - Postage Costs (PITM_00090)</v>
      </c>
    </row>
    <row r="44" spans="1:10" ht="15.75" thickBot="1" x14ac:dyDescent="0.3">
      <c r="A44" s="3" t="s">
        <v>757</v>
      </c>
      <c r="B44" s="3" t="s">
        <v>758</v>
      </c>
      <c r="C44" s="3" t="s">
        <v>141</v>
      </c>
      <c r="D44" s="3" t="s">
        <v>13</v>
      </c>
      <c r="E44" s="3" t="s">
        <v>185</v>
      </c>
      <c r="F44" s="3" t="s">
        <v>14</v>
      </c>
      <c r="G44" s="216" t="s">
        <v>14</v>
      </c>
      <c r="H44" s="3" t="str">
        <f t="shared" si="1"/>
        <v>NoNoAccommodation</v>
      </c>
      <c r="I44" s="29">
        <f t="shared" si="0"/>
        <v>2</v>
      </c>
      <c r="J44" s="219" t="str">
        <f t="shared" si="2"/>
        <v>Trustee Accommodation (PITM_00042)</v>
      </c>
    </row>
    <row r="45" spans="1:10" ht="15.75" thickBot="1" x14ac:dyDescent="0.3">
      <c r="A45" s="3" t="s">
        <v>759</v>
      </c>
      <c r="B45" s="3" t="s">
        <v>760</v>
      </c>
      <c r="C45" s="3" t="s">
        <v>141</v>
      </c>
      <c r="D45" s="3" t="s">
        <v>13</v>
      </c>
      <c r="E45" s="3" t="s">
        <v>189</v>
      </c>
      <c r="F45" s="3" t="s">
        <v>14</v>
      </c>
      <c r="G45" s="216" t="s">
        <v>14</v>
      </c>
      <c r="H45" s="3" t="str">
        <f t="shared" si="1"/>
        <v>NoNoRail</v>
      </c>
      <c r="I45" s="29">
        <f t="shared" si="0"/>
        <v>2</v>
      </c>
      <c r="J45" s="219" t="str">
        <f t="shared" si="2"/>
        <v>Trustee Travel - Other (PITM_00049)</v>
      </c>
    </row>
  </sheetData>
  <sheetProtection algorithmName="SHA-512" hashValue="WsfIKnjGyjnLFLCIcxhTohrpJ1o/aq5fOxJKoHXn1814GEv1wpFvFCMCXIh0D1OavwUeG9HV+oYijTJUPK8HOg==" saltValue="gQHeeqhd8ouCo9DPIcdqCQ==" spinCount="100000" sheet="1" objects="1" scenarios="1"/>
  <autoFilter ref="A1:J21" xr:uid="{00000000-0009-0000-0000-000007000000}"/>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autoPageBreaks="0" fitToPage="1"/>
  </sheetPr>
  <dimension ref="A1:V76"/>
  <sheetViews>
    <sheetView zoomScaleNormal="100" workbookViewId="0">
      <pane ySplit="6" topLeftCell="A7" activePane="bottomLeft" state="frozen"/>
      <selection pane="bottomLeft" activeCell="C9" sqref="C9"/>
    </sheetView>
  </sheetViews>
  <sheetFormatPr defaultColWidth="9.140625" defaultRowHeight="15" zeroHeight="1" outlineLevelCol="1" x14ac:dyDescent="0.25"/>
  <cols>
    <col min="1" max="1" width="20.140625" style="3" customWidth="1"/>
    <col min="2" max="2" width="23.140625" style="3" customWidth="1"/>
    <col min="3" max="3" width="41.140625" style="3" customWidth="1"/>
    <col min="4" max="4" width="25" style="2" customWidth="1"/>
    <col min="5" max="5" width="18.5703125" style="3" customWidth="1"/>
    <col min="6" max="6" width="41.140625" style="3" customWidth="1"/>
    <col min="7" max="8" width="15.85546875" style="3" customWidth="1"/>
    <col min="9" max="9" width="19.28515625" style="3" customWidth="1"/>
    <col min="10" max="16" width="9.140625" style="3" hidden="1" customWidth="1" outlineLevel="1"/>
    <col min="17" max="17" width="23.5703125" style="3" hidden="1" customWidth="1" outlineLevel="1"/>
    <col min="18" max="18" width="9.140625" style="3" hidden="1" customWidth="1" outlineLevel="1"/>
    <col min="19" max="19" width="24" style="3" hidden="1" customWidth="1" outlineLevel="1"/>
    <col min="20" max="21" width="9.140625" style="3" hidden="1" customWidth="1" outlineLevel="1"/>
    <col min="22" max="22" width="9.140625" style="3" collapsed="1"/>
    <col min="23" max="16384" width="9.140625" style="3"/>
  </cols>
  <sheetData>
    <row r="1" spans="1:19" ht="8.25" customHeight="1" thickBot="1" x14ac:dyDescent="0.3">
      <c r="A1" s="156"/>
      <c r="B1" s="156"/>
      <c r="C1" s="156"/>
      <c r="D1" s="156"/>
      <c r="E1" s="156"/>
      <c r="F1" s="156"/>
      <c r="G1" s="156"/>
      <c r="H1" s="145"/>
      <c r="I1" s="30"/>
    </row>
    <row r="2" spans="1:19" ht="20.25" thickBot="1" x14ac:dyDescent="0.3">
      <c r="A2" s="156"/>
      <c r="B2" s="156"/>
      <c r="C2" s="157" t="s">
        <v>12</v>
      </c>
      <c r="D2" s="157"/>
      <c r="E2" s="157"/>
      <c r="F2" s="157"/>
      <c r="G2" s="156"/>
      <c r="H2" s="145"/>
      <c r="I2" s="239" t="s">
        <v>803</v>
      </c>
      <c r="Q2" s="3" t="s">
        <v>193</v>
      </c>
    </row>
    <row r="3" spans="1:19" x14ac:dyDescent="0.25">
      <c r="A3" s="156"/>
      <c r="B3" s="156"/>
      <c r="C3" s="158" t="s">
        <v>15</v>
      </c>
      <c r="D3" s="158"/>
      <c r="E3" s="158"/>
      <c r="F3" s="158"/>
      <c r="G3" s="156"/>
      <c r="H3" s="145"/>
      <c r="I3" s="30"/>
    </row>
    <row r="4" spans="1:19" x14ac:dyDescent="0.25">
      <c r="A4" s="156"/>
      <c r="B4" s="156"/>
      <c r="C4" s="159" t="s">
        <v>123</v>
      </c>
      <c r="D4" s="156"/>
      <c r="E4" s="156"/>
      <c r="F4" s="156"/>
      <c r="G4" s="156"/>
      <c r="H4" s="145"/>
      <c r="I4" s="30"/>
    </row>
    <row r="5" spans="1:19" x14ac:dyDescent="0.25">
      <c r="A5" s="156"/>
      <c r="B5" s="156"/>
      <c r="C5" s="160" t="s">
        <v>124</v>
      </c>
      <c r="D5" s="161"/>
      <c r="E5" s="161"/>
      <c r="F5" s="161"/>
      <c r="G5" s="156"/>
      <c r="H5" s="145"/>
      <c r="I5" s="30"/>
    </row>
    <row r="6" spans="1:19" ht="12.75" customHeight="1" x14ac:dyDescent="0.25">
      <c r="A6" s="156"/>
      <c r="B6" s="156"/>
      <c r="C6" s="156"/>
      <c r="D6" s="156"/>
      <c r="E6" s="156"/>
      <c r="F6" s="156"/>
      <c r="G6" s="156"/>
      <c r="H6" s="145"/>
      <c r="I6" s="30"/>
    </row>
    <row r="7" spans="1:19" ht="17.25" customHeight="1" x14ac:dyDescent="0.25">
      <c r="A7" s="162" t="s">
        <v>16</v>
      </c>
      <c r="B7" s="162"/>
      <c r="C7" s="163" t="s">
        <v>23</v>
      </c>
      <c r="D7" s="163"/>
      <c r="E7" s="163"/>
      <c r="F7" s="163"/>
      <c r="G7" s="163"/>
      <c r="H7" s="146"/>
      <c r="I7" s="33"/>
    </row>
    <row r="8" spans="1:19" ht="6" customHeight="1" x14ac:dyDescent="0.25">
      <c r="A8" s="156"/>
      <c r="B8" s="156"/>
      <c r="C8" s="156"/>
      <c r="D8" s="156"/>
      <c r="E8" s="156"/>
      <c r="F8" s="156"/>
      <c r="G8" s="156"/>
      <c r="H8" s="30"/>
      <c r="I8" s="60"/>
    </row>
    <row r="9" spans="1:19" ht="15" customHeight="1" x14ac:dyDescent="0.25">
      <c r="A9" s="156"/>
      <c r="B9" s="164" t="s">
        <v>107</v>
      </c>
      <c r="C9" s="195"/>
      <c r="D9" s="156"/>
      <c r="E9" s="164" t="s">
        <v>710</v>
      </c>
      <c r="F9" s="236"/>
      <c r="G9" s="165"/>
      <c r="H9" s="147"/>
      <c r="I9" s="30"/>
      <c r="J9" s="3">
        <f>IF(C9&lt;&gt;"",1,0)</f>
        <v>0</v>
      </c>
      <c r="L9" s="3">
        <f>IF(F9&lt;&gt;"",1,0)</f>
        <v>0</v>
      </c>
      <c r="S9" s="215" t="str">
        <f>IF(F9&lt;&gt;"",PROPER(F9),"")</f>
        <v/>
      </c>
    </row>
    <row r="10" spans="1:19" x14ac:dyDescent="0.25">
      <c r="A10" s="156"/>
      <c r="B10" s="156"/>
      <c r="C10" s="156"/>
      <c r="D10" s="156"/>
      <c r="E10" s="164"/>
      <c r="F10" s="249"/>
      <c r="G10" s="165"/>
      <c r="H10" s="147"/>
      <c r="I10" s="30"/>
    </row>
    <row r="11" spans="1:19" x14ac:dyDescent="0.25">
      <c r="A11" s="156"/>
      <c r="B11" s="164" t="s">
        <v>108</v>
      </c>
      <c r="C11" s="195"/>
      <c r="D11" s="156"/>
      <c r="E11" s="164" t="s">
        <v>711</v>
      </c>
      <c r="F11" s="236"/>
      <c r="G11" s="165"/>
      <c r="H11" s="147"/>
      <c r="I11" s="30"/>
      <c r="J11" s="3">
        <f>IF(C11&lt;&gt;"",1,0)</f>
        <v>0</v>
      </c>
      <c r="S11" s="215" t="str">
        <f>IF(F11&lt;&gt;"",PROPER(F11),"")</f>
        <v/>
      </c>
    </row>
    <row r="12" spans="1:19" x14ac:dyDescent="0.25">
      <c r="A12" s="156"/>
      <c r="B12" s="166"/>
      <c r="C12" s="166"/>
      <c r="D12" s="156"/>
      <c r="E12" s="164"/>
      <c r="F12" s="249"/>
      <c r="G12" s="165"/>
      <c r="H12" s="147"/>
      <c r="I12" s="30"/>
    </row>
    <row r="13" spans="1:19" x14ac:dyDescent="0.25">
      <c r="A13" s="156"/>
      <c r="B13" s="164" t="s">
        <v>109</v>
      </c>
      <c r="C13" s="196"/>
      <c r="D13" s="156"/>
      <c r="E13" s="164" t="s">
        <v>712</v>
      </c>
      <c r="F13" s="236"/>
      <c r="G13" s="165"/>
      <c r="H13" s="147"/>
      <c r="I13" s="30"/>
      <c r="J13" s="3">
        <f>IF(C13&lt;&gt;"",1,0)</f>
        <v>0</v>
      </c>
      <c r="S13" s="215" t="str">
        <f>IF(F13&lt;&gt;"",PROPER(F13),"")</f>
        <v/>
      </c>
    </row>
    <row r="14" spans="1:19" x14ac:dyDescent="0.25">
      <c r="A14" s="156"/>
      <c r="B14" s="156"/>
      <c r="C14" s="156"/>
      <c r="D14" s="156"/>
      <c r="E14" s="164"/>
      <c r="F14" s="156"/>
      <c r="G14" s="156"/>
      <c r="H14" s="30"/>
      <c r="I14" s="30"/>
    </row>
    <row r="15" spans="1:19" x14ac:dyDescent="0.25">
      <c r="A15" s="156"/>
      <c r="B15" s="164" t="s">
        <v>110</v>
      </c>
      <c r="C15" s="197" t="s">
        <v>13</v>
      </c>
      <c r="D15" s="156"/>
      <c r="E15" s="164" t="s">
        <v>111</v>
      </c>
      <c r="F15" s="236"/>
      <c r="G15" s="167"/>
      <c r="H15" s="148"/>
      <c r="I15" s="30"/>
      <c r="J15" s="3">
        <f>IF(C15&lt;&gt;"",1,0)</f>
        <v>1</v>
      </c>
      <c r="L15" s="3">
        <f>IF(F15&lt;&gt;"",1,0)</f>
        <v>0</v>
      </c>
      <c r="Q15" s="220" t="str">
        <f>C15</f>
        <v>Yes</v>
      </c>
      <c r="S15" s="215" t="str">
        <f>IF(F15&lt;&gt;"",UPPER(F15),"")</f>
        <v/>
      </c>
    </row>
    <row r="16" spans="1:19" x14ac:dyDescent="0.25">
      <c r="A16" s="156"/>
      <c r="B16" s="156"/>
      <c r="C16" s="156"/>
      <c r="D16" s="156"/>
      <c r="E16" s="164"/>
      <c r="F16" s="156"/>
      <c r="G16" s="156"/>
      <c r="H16" s="30"/>
      <c r="I16" s="30"/>
    </row>
    <row r="17" spans="1:19" x14ac:dyDescent="0.25">
      <c r="A17" s="164"/>
      <c r="B17" s="164" t="s">
        <v>802</v>
      </c>
      <c r="C17" s="197" t="s">
        <v>14</v>
      </c>
      <c r="D17" s="156"/>
      <c r="E17" s="164" t="s">
        <v>112</v>
      </c>
      <c r="F17" s="198"/>
      <c r="G17" s="119"/>
      <c r="H17" s="149"/>
      <c r="I17" s="30"/>
      <c r="J17" s="3">
        <f>IF(C17&lt;&gt;"",1,0)</f>
        <v>1</v>
      </c>
      <c r="L17" s="3">
        <f>IF(F17&lt;&gt;"",1,0)</f>
        <v>0</v>
      </c>
      <c r="Q17" s="220" t="str">
        <f>C17</f>
        <v>No</v>
      </c>
      <c r="S17" s="215" t="str">
        <f>IF(ExpenseForm!F17&lt;&gt;"",INDEX(DataSource!$F:$F,MATCH(ExpenseForm!F17,DataSource!$E:$E,0)),"")</f>
        <v/>
      </c>
    </row>
    <row r="18" spans="1:19" ht="6" customHeight="1" x14ac:dyDescent="0.25">
      <c r="A18" s="156"/>
      <c r="B18" s="156"/>
      <c r="C18" s="156"/>
      <c r="D18" s="156"/>
      <c r="E18" s="156"/>
      <c r="F18" s="156"/>
      <c r="G18" s="156"/>
      <c r="H18" s="145"/>
      <c r="I18" s="60"/>
    </row>
    <row r="19" spans="1:19" ht="16.5" x14ac:dyDescent="0.25">
      <c r="A19" s="168" t="s">
        <v>17</v>
      </c>
      <c r="B19" s="169"/>
      <c r="C19" s="163" t="s">
        <v>24</v>
      </c>
      <c r="D19" s="170"/>
      <c r="E19" s="170"/>
      <c r="F19" s="170"/>
      <c r="G19" s="170"/>
      <c r="H19" s="33"/>
      <c r="I19" s="33"/>
    </row>
    <row r="20" spans="1:19" ht="8.1" customHeight="1" x14ac:dyDescent="0.25">
      <c r="A20" s="156"/>
      <c r="B20" s="156"/>
      <c r="C20" s="156"/>
      <c r="D20" s="156"/>
      <c r="E20" s="156"/>
      <c r="F20" s="156"/>
      <c r="G20" s="156"/>
      <c r="H20" s="30"/>
      <c r="I20" s="30"/>
    </row>
    <row r="21" spans="1:19" x14ac:dyDescent="0.25">
      <c r="A21" s="156"/>
      <c r="B21" s="156"/>
      <c r="C21" s="171" t="s">
        <v>53</v>
      </c>
      <c r="D21" s="172" t="s">
        <v>49</v>
      </c>
      <c r="E21" s="171" t="s">
        <v>0</v>
      </c>
      <c r="F21" s="156"/>
      <c r="G21" s="156"/>
      <c r="H21" s="30"/>
      <c r="I21" s="30"/>
    </row>
    <row r="22" spans="1:19" ht="6" customHeight="1" x14ac:dyDescent="0.25">
      <c r="A22" s="156"/>
      <c r="B22" s="156"/>
      <c r="C22" s="171"/>
      <c r="D22" s="156"/>
      <c r="E22" s="171"/>
      <c r="F22" s="156"/>
      <c r="G22" s="156"/>
      <c r="H22" s="30"/>
      <c r="I22" s="30"/>
    </row>
    <row r="23" spans="1:19" ht="15" customHeight="1" x14ac:dyDescent="0.25">
      <c r="A23" s="156"/>
      <c r="B23" s="164" t="s">
        <v>106</v>
      </c>
      <c r="C23" s="199"/>
      <c r="D23" s="156"/>
      <c r="E23" s="164" t="s">
        <v>113</v>
      </c>
      <c r="F23" s="201"/>
      <c r="G23" s="156"/>
      <c r="H23" s="30"/>
      <c r="I23" s="30"/>
      <c r="J23" s="3">
        <f>IF(C23&lt;&gt;"",1,0)</f>
        <v>0</v>
      </c>
      <c r="K23" s="3">
        <f>IF($C$23&lt;&gt;"",1,IF(F23&lt;&gt;"",1,0))</f>
        <v>0</v>
      </c>
      <c r="L23"/>
      <c r="O23" s="120">
        <f>SUM(J23:N23)</f>
        <v>0</v>
      </c>
    </row>
    <row r="24" spans="1:19" ht="15" customHeight="1" x14ac:dyDescent="0.25">
      <c r="A24" s="174"/>
      <c r="B24" s="175"/>
      <c r="C24" s="156"/>
      <c r="D24" s="156"/>
      <c r="E24" s="175"/>
      <c r="F24" s="176"/>
      <c r="G24" s="156"/>
      <c r="H24" s="30"/>
      <c r="I24" s="30"/>
      <c r="L24"/>
    </row>
    <row r="25" spans="1:19" x14ac:dyDescent="0.25">
      <c r="A25" s="156"/>
      <c r="B25" s="164" t="s">
        <v>720</v>
      </c>
      <c r="C25" s="200"/>
      <c r="D25" s="156"/>
      <c r="E25" s="164" t="s">
        <v>114</v>
      </c>
      <c r="F25" s="202"/>
      <c r="G25" s="156"/>
      <c r="H25" s="30"/>
      <c r="I25" s="30"/>
      <c r="J25" s="3">
        <f>IF(C25&lt;&gt;"",1,0)</f>
        <v>0</v>
      </c>
      <c r="K25" s="3">
        <f>IF($C$23&lt;&gt;"",1,IF(F25&lt;&gt;"",1,0))</f>
        <v>0</v>
      </c>
      <c r="L25"/>
      <c r="O25" s="120">
        <f>SUM(J25:N25)</f>
        <v>0</v>
      </c>
    </row>
    <row r="26" spans="1:19" x14ac:dyDescent="0.25">
      <c r="A26" s="178"/>
      <c r="B26" s="175"/>
      <c r="C26" s="156"/>
      <c r="D26" s="156"/>
      <c r="E26" s="175"/>
      <c r="F26" s="203"/>
      <c r="G26" s="156"/>
      <c r="H26" s="30"/>
      <c r="I26" s="30"/>
      <c r="L26"/>
    </row>
    <row r="27" spans="1:19" x14ac:dyDescent="0.25">
      <c r="A27" s="156"/>
      <c r="B27" s="164" t="s">
        <v>721</v>
      </c>
      <c r="C27" s="200"/>
      <c r="D27" s="156"/>
      <c r="E27" s="175"/>
      <c r="F27" s="204"/>
      <c r="G27" s="156"/>
      <c r="H27" s="30"/>
      <c r="I27" s="30"/>
      <c r="J27" s="3">
        <f>IF(C27&lt;&gt;"",1,0)</f>
        <v>0</v>
      </c>
      <c r="K27" s="121">
        <v>1</v>
      </c>
      <c r="L27"/>
      <c r="O27" s="120">
        <f>SUM(J27:N27)</f>
        <v>1</v>
      </c>
    </row>
    <row r="28" spans="1:19" x14ac:dyDescent="0.25">
      <c r="A28" s="156"/>
      <c r="B28" s="178"/>
      <c r="C28" s="178"/>
      <c r="D28" s="156"/>
      <c r="E28" s="175"/>
      <c r="F28" s="174"/>
      <c r="G28" s="156"/>
      <c r="H28" s="30"/>
      <c r="I28" s="30"/>
    </row>
    <row r="29" spans="1:19" x14ac:dyDescent="0.25">
      <c r="A29" s="156"/>
      <c r="B29" s="156"/>
      <c r="C29" s="156"/>
      <c r="D29" s="156"/>
      <c r="E29" s="164" t="s">
        <v>106</v>
      </c>
      <c r="F29" s="201"/>
      <c r="G29" s="156"/>
      <c r="H29" s="30"/>
      <c r="I29" s="30"/>
      <c r="J29" s="121">
        <v>1</v>
      </c>
      <c r="K29" s="3">
        <f>IF(C23&lt;&gt;"",1,IF(F29&lt;&gt;"",1,0))</f>
        <v>0</v>
      </c>
      <c r="O29" s="120">
        <f>SUM(J29:N29)</f>
        <v>1</v>
      </c>
      <c r="Q29"/>
    </row>
    <row r="30" spans="1:19" x14ac:dyDescent="0.25">
      <c r="A30" s="156"/>
      <c r="B30" s="156"/>
      <c r="C30" s="156"/>
      <c r="D30" s="156"/>
      <c r="E30" s="175"/>
      <c r="F30" s="178"/>
      <c r="G30" s="156"/>
      <c r="H30" s="30"/>
      <c r="I30" s="30"/>
    </row>
    <row r="31" spans="1:19" x14ac:dyDescent="0.25">
      <c r="A31" s="156"/>
      <c r="B31" s="156"/>
      <c r="C31" s="156"/>
      <c r="D31" s="156"/>
      <c r="E31" s="164" t="s">
        <v>105</v>
      </c>
      <c r="F31" s="201"/>
      <c r="G31" s="156"/>
      <c r="H31" s="30"/>
      <c r="I31" s="30"/>
      <c r="J31" s="121">
        <v>1</v>
      </c>
      <c r="K31" s="3">
        <f>IF(C27&lt;&gt;"",1,IF(F31&lt;&gt;"",1,0))</f>
        <v>0</v>
      </c>
      <c r="O31" s="120">
        <f>SUM(J31:N31)</f>
        <v>1</v>
      </c>
    </row>
    <row r="32" spans="1:19" x14ac:dyDescent="0.25">
      <c r="A32" s="156"/>
      <c r="B32" s="156"/>
      <c r="C32" s="156"/>
      <c r="D32" s="156"/>
      <c r="E32" s="175"/>
      <c r="F32" s="178"/>
      <c r="G32" s="156"/>
      <c r="H32" s="30"/>
      <c r="I32" s="30"/>
    </row>
    <row r="33" spans="1:17" x14ac:dyDescent="0.25">
      <c r="A33" s="156"/>
      <c r="B33" s="156"/>
      <c r="C33" s="156"/>
      <c r="D33" s="156"/>
      <c r="E33" s="164" t="s">
        <v>115</v>
      </c>
      <c r="F33" s="201"/>
      <c r="G33" s="156"/>
      <c r="H33" s="30"/>
      <c r="I33" s="30"/>
      <c r="J33" s="121">
        <v>1</v>
      </c>
      <c r="K33" s="3">
        <f>IF($C$23&lt;&gt;"",1,IF(F33&lt;&gt;"",1,0))</f>
        <v>0</v>
      </c>
      <c r="O33" s="120">
        <f>SUM(J33:N33)</f>
        <v>1</v>
      </c>
    </row>
    <row r="34" spans="1:17" x14ac:dyDescent="0.25">
      <c r="A34" s="156"/>
      <c r="B34" s="156"/>
      <c r="C34" s="156"/>
      <c r="D34" s="156"/>
      <c r="E34" s="175"/>
      <c r="F34" s="178"/>
      <c r="G34" s="156"/>
      <c r="H34" s="30"/>
      <c r="I34" s="30"/>
    </row>
    <row r="35" spans="1:17" x14ac:dyDescent="0.25">
      <c r="A35" s="156"/>
      <c r="B35" s="156"/>
      <c r="C35" s="156"/>
      <c r="D35" s="156"/>
      <c r="E35" s="164" t="s">
        <v>116</v>
      </c>
      <c r="F35" s="201"/>
      <c r="G35" s="156"/>
      <c r="H35" s="30"/>
      <c r="I35" s="30"/>
      <c r="J35" s="121">
        <v>1</v>
      </c>
      <c r="K35" s="3">
        <f>IF($C$23&lt;&gt;"",1,IF(F35&lt;&gt;"",1,0))</f>
        <v>0</v>
      </c>
      <c r="O35" s="120">
        <f>SUM(J35:N35)</f>
        <v>1</v>
      </c>
    </row>
    <row r="36" spans="1:17" x14ac:dyDescent="0.25">
      <c r="A36" s="156"/>
      <c r="B36" s="156"/>
      <c r="C36" s="156"/>
      <c r="D36" s="156"/>
      <c r="E36" s="175"/>
      <c r="F36" s="178"/>
      <c r="G36" s="156"/>
      <c r="H36" s="30"/>
      <c r="I36" s="30"/>
    </row>
    <row r="37" spans="1:17" x14ac:dyDescent="0.25">
      <c r="A37" s="156"/>
      <c r="B37" s="156"/>
      <c r="C37" s="156"/>
      <c r="D37" s="156"/>
      <c r="E37" s="164" t="s">
        <v>117</v>
      </c>
      <c r="F37" s="173"/>
      <c r="G37" s="156"/>
      <c r="H37" s="30"/>
      <c r="I37" s="30"/>
      <c r="J37" s="121">
        <v>1</v>
      </c>
      <c r="K37" s="3">
        <f>IF($C$23&lt;&gt;"",1,IF(F37&lt;&gt;"",1,0))</f>
        <v>0</v>
      </c>
      <c r="O37" s="120">
        <f>SUM(J37:N37)</f>
        <v>1</v>
      </c>
    </row>
    <row r="38" spans="1:17" ht="6" customHeight="1" x14ac:dyDescent="0.25">
      <c r="A38" s="156"/>
      <c r="B38" s="156"/>
      <c r="C38" s="156"/>
      <c r="D38" s="164"/>
      <c r="E38" s="164"/>
      <c r="F38" s="164"/>
      <c r="G38" s="156"/>
      <c r="H38" s="30"/>
      <c r="I38" s="30"/>
    </row>
    <row r="39" spans="1:17" ht="16.5" x14ac:dyDescent="0.25">
      <c r="A39" s="168" t="s">
        <v>30</v>
      </c>
      <c r="B39" s="169"/>
      <c r="C39" s="163" t="s">
        <v>54</v>
      </c>
      <c r="D39" s="170"/>
      <c r="E39" s="170"/>
      <c r="F39" s="170"/>
      <c r="G39" s="170"/>
      <c r="H39" s="33"/>
      <c r="I39" s="33"/>
    </row>
    <row r="40" spans="1:17" x14ac:dyDescent="0.25">
      <c r="A40" s="156"/>
      <c r="B40" s="156"/>
      <c r="C40" s="156"/>
      <c r="D40" s="164"/>
      <c r="E40" s="164"/>
      <c r="F40" s="164"/>
      <c r="G40" s="156"/>
      <c r="H40" s="30"/>
      <c r="I40" s="30"/>
    </row>
    <row r="41" spans="1:17" x14ac:dyDescent="0.25">
      <c r="A41" s="156"/>
      <c r="B41" s="164" t="s">
        <v>104</v>
      </c>
      <c r="C41" s="179" t="s">
        <v>2</v>
      </c>
      <c r="D41" s="164" t="str">
        <f>IF(C41="Other","State 'other' currency:","")</f>
        <v/>
      </c>
      <c r="E41" s="177"/>
      <c r="F41" s="180"/>
      <c r="G41" s="180"/>
      <c r="H41" s="30"/>
      <c r="I41" s="30"/>
      <c r="J41" s="3">
        <f>IF(C41&lt;&gt;"",1,0)</f>
        <v>1</v>
      </c>
      <c r="K41" s="3">
        <f>IF(C41="Other",IF(E41&lt;&gt;"",1,0),1)</f>
        <v>1</v>
      </c>
      <c r="O41" s="120">
        <f>SUM(J41:N41)</f>
        <v>2</v>
      </c>
    </row>
    <row r="42" spans="1:17" x14ac:dyDescent="0.25">
      <c r="A42" s="156"/>
      <c r="B42" s="156"/>
      <c r="C42" s="156"/>
      <c r="D42" s="181"/>
      <c r="E42" s="164"/>
      <c r="F42" s="164"/>
      <c r="G42" s="156"/>
      <c r="H42" s="30"/>
      <c r="I42" s="30"/>
    </row>
    <row r="43" spans="1:17" ht="16.5" x14ac:dyDescent="0.25">
      <c r="A43" s="168" t="s">
        <v>18</v>
      </c>
      <c r="B43" s="170"/>
      <c r="C43" s="182" t="s">
        <v>97</v>
      </c>
      <c r="D43" s="170"/>
      <c r="E43" s="170"/>
      <c r="F43" s="170"/>
      <c r="G43" s="170"/>
      <c r="H43" s="33"/>
      <c r="I43" s="33"/>
    </row>
    <row r="44" spans="1:17" ht="3.75" customHeight="1" thickBot="1" x14ac:dyDescent="0.3">
      <c r="A44" s="183"/>
      <c r="B44" s="184"/>
      <c r="C44" s="185"/>
      <c r="D44" s="184"/>
      <c r="E44" s="184"/>
      <c r="F44" s="184"/>
      <c r="G44" s="184"/>
      <c r="H44" s="33"/>
      <c r="I44" s="33"/>
    </row>
    <row r="45" spans="1:17" ht="17.25" customHeight="1" x14ac:dyDescent="0.25">
      <c r="A45" s="186" t="s">
        <v>19</v>
      </c>
      <c r="B45" s="187" t="s">
        <v>20</v>
      </c>
      <c r="C45" s="187" t="s">
        <v>52</v>
      </c>
      <c r="D45" s="187" t="s">
        <v>3</v>
      </c>
      <c r="E45" s="187" t="s">
        <v>1</v>
      </c>
      <c r="F45" s="187" t="s">
        <v>8</v>
      </c>
      <c r="G45" s="187" t="s">
        <v>22</v>
      </c>
      <c r="H45" s="150" t="s">
        <v>98</v>
      </c>
      <c r="I45" s="151" t="s">
        <v>96</v>
      </c>
      <c r="J45" s="107" t="s">
        <v>19</v>
      </c>
      <c r="K45" s="107" t="s">
        <v>93</v>
      </c>
      <c r="L45" s="107" t="s">
        <v>94</v>
      </c>
      <c r="M45" s="107" t="s">
        <v>1</v>
      </c>
      <c r="N45" s="107" t="s">
        <v>8</v>
      </c>
      <c r="O45" s="107" t="s">
        <v>95</v>
      </c>
    </row>
    <row r="46" spans="1:17" s="112" customFormat="1" ht="27" customHeight="1" x14ac:dyDescent="0.25">
      <c r="A46" s="188" t="s">
        <v>21</v>
      </c>
      <c r="B46" s="189" t="s">
        <v>51</v>
      </c>
      <c r="C46" s="189" t="s">
        <v>125</v>
      </c>
      <c r="D46" s="189" t="s">
        <v>100</v>
      </c>
      <c r="E46" s="189" t="s">
        <v>101</v>
      </c>
      <c r="F46" s="189" t="s">
        <v>51</v>
      </c>
      <c r="G46" s="189" t="s">
        <v>51</v>
      </c>
      <c r="H46" s="152" t="s">
        <v>92</v>
      </c>
      <c r="I46" s="153" t="s">
        <v>92</v>
      </c>
    </row>
    <row r="47" spans="1:17" x14ac:dyDescent="0.25">
      <c r="A47" s="205"/>
      <c r="B47" s="206"/>
      <c r="C47" s="267"/>
      <c r="D47" s="208"/>
      <c r="E47" s="123" t="str">
        <f t="shared" ref="E47" si="0">IF(D47&lt;&gt;"",D47*0.45,"")</f>
        <v/>
      </c>
      <c r="F47" s="206"/>
      <c r="G47" s="206"/>
      <c r="H47" s="139" t="str">
        <f>IF(AND(D47&lt;&gt;"",B47="Mileage"),"OK",IF(AND(B47="Mileage",D47=""),"Missing mileage",IF(AND(D47&lt;&gt;"",B47&lt;&gt;"Mileage"),"Wrong category","")))</f>
        <v/>
      </c>
      <c r="I47" s="140" t="str">
        <f>IF(OR(H47="",H47="OK"),IF(SUM(J47:O47)=0,"",IF(SUM(J47:O47)&lt;6,"Incomplete","OK")),"Incomplete")</f>
        <v/>
      </c>
      <c r="J47" s="29">
        <f>IF(A47&lt;&gt;"",1,0)</f>
        <v>0</v>
      </c>
      <c r="K47" s="29">
        <f>IF(B47&lt;&gt;"",1,0)</f>
        <v>0</v>
      </c>
      <c r="L47" s="29">
        <f>IF(C47&lt;&gt;"",1,0)</f>
        <v>0</v>
      </c>
      <c r="M47" s="29">
        <f>IF(E47&lt;&gt;"",1,0)</f>
        <v>0</v>
      </c>
      <c r="N47" s="29">
        <f>IF(F47&lt;&gt;"",1,0)</f>
        <v>0</v>
      </c>
      <c r="O47" s="29">
        <f>IF(G47&lt;&gt;"",1,0)</f>
        <v>0</v>
      </c>
      <c r="Q47" s="220" t="str">
        <f>$Q$15&amp;$Q$17&amp;B47</f>
        <v>YesNo</v>
      </c>
    </row>
    <row r="48" spans="1:17" ht="15" customHeight="1" x14ac:dyDescent="0.25">
      <c r="A48" s="205"/>
      <c r="B48" s="206"/>
      <c r="C48" s="207"/>
      <c r="D48" s="208"/>
      <c r="E48" s="123" t="str">
        <f t="shared" ref="E48:E75" si="1">IF(D48&lt;&gt;"",D48*0.45,"")</f>
        <v/>
      </c>
      <c r="F48" s="206"/>
      <c r="G48" s="206"/>
      <c r="H48" s="141" t="str">
        <f t="shared" ref="H48:H75" si="2">IF(AND(D48&lt;&gt;"",B48="Mileage"),"OK",IF(AND(B48="Mileage",D48=""),"Missing mileage",IF(AND(D48&lt;&gt;"",B48&lt;&gt;"Mileage"),"Wrong category","")))</f>
        <v/>
      </c>
      <c r="I48" s="140" t="str">
        <f t="shared" ref="I48:I75" si="3">IF(OR(H48="",H48="OK"),IF(SUM(J48:O48)=0,"",IF(SUM(J48:O48)&lt;6,"Incomplete","OK")),"Incomplete")</f>
        <v/>
      </c>
      <c r="J48" s="29">
        <f t="shared" ref="J48:J75" si="4">IF(A48&lt;&gt;"",1,0)</f>
        <v>0</v>
      </c>
      <c r="K48" s="29">
        <f t="shared" ref="K48:K75" si="5">IF(B48&lt;&gt;"",1,0)</f>
        <v>0</v>
      </c>
      <c r="L48" s="29">
        <f t="shared" ref="L48:L75" si="6">IF(C48&lt;&gt;"",1,0)</f>
        <v>0</v>
      </c>
      <c r="M48" s="29">
        <f t="shared" ref="M48:M75" si="7">IF(E48&lt;&gt;"",1,0)</f>
        <v>0</v>
      </c>
      <c r="N48" s="29">
        <f t="shared" ref="N48:N75" si="8">IF(F48&lt;&gt;"",1,0)</f>
        <v>0</v>
      </c>
      <c r="O48" s="29">
        <f t="shared" ref="O48:O75" si="9">IF(G48&lt;&gt;"",1,0)</f>
        <v>0</v>
      </c>
      <c r="Q48" s="220" t="str">
        <f t="shared" ref="Q48:Q75" si="10">$Q$15&amp;$Q$17&amp;B48</f>
        <v>YesNo</v>
      </c>
    </row>
    <row r="49" spans="1:17" ht="15" customHeight="1" x14ac:dyDescent="0.25">
      <c r="A49" s="205"/>
      <c r="B49" s="206"/>
      <c r="C49" s="207"/>
      <c r="D49" s="208"/>
      <c r="E49" s="123" t="str">
        <f t="shared" si="1"/>
        <v/>
      </c>
      <c r="F49" s="206"/>
      <c r="G49" s="206"/>
      <c r="H49" s="141" t="str">
        <f t="shared" si="2"/>
        <v/>
      </c>
      <c r="I49" s="140" t="str">
        <f t="shared" si="3"/>
        <v/>
      </c>
      <c r="J49" s="29">
        <f t="shared" si="4"/>
        <v>0</v>
      </c>
      <c r="K49" s="29">
        <f t="shared" si="5"/>
        <v>0</v>
      </c>
      <c r="L49" s="29">
        <f t="shared" si="6"/>
        <v>0</v>
      </c>
      <c r="M49" s="29">
        <f t="shared" si="7"/>
        <v>0</v>
      </c>
      <c r="N49" s="29">
        <f t="shared" si="8"/>
        <v>0</v>
      </c>
      <c r="O49" s="29">
        <f t="shared" si="9"/>
        <v>0</v>
      </c>
      <c r="Q49" s="220" t="str">
        <f t="shared" si="10"/>
        <v>YesNo</v>
      </c>
    </row>
    <row r="50" spans="1:17" x14ac:dyDescent="0.25">
      <c r="A50" s="205"/>
      <c r="B50" s="206"/>
      <c r="C50" s="207"/>
      <c r="D50" s="208"/>
      <c r="E50" s="123" t="str">
        <f t="shared" si="1"/>
        <v/>
      </c>
      <c r="F50" s="206"/>
      <c r="G50" s="206"/>
      <c r="H50" s="141" t="str">
        <f t="shared" si="2"/>
        <v/>
      </c>
      <c r="I50" s="140" t="str">
        <f t="shared" si="3"/>
        <v/>
      </c>
      <c r="J50" s="29">
        <f t="shared" si="4"/>
        <v>0</v>
      </c>
      <c r="K50" s="29">
        <f t="shared" si="5"/>
        <v>0</v>
      </c>
      <c r="L50" s="29">
        <f t="shared" si="6"/>
        <v>0</v>
      </c>
      <c r="M50" s="29">
        <f t="shared" si="7"/>
        <v>0</v>
      </c>
      <c r="N50" s="29">
        <f t="shared" si="8"/>
        <v>0</v>
      </c>
      <c r="O50" s="29">
        <f t="shared" si="9"/>
        <v>0</v>
      </c>
      <c r="Q50" s="220" t="str">
        <f t="shared" si="10"/>
        <v>YesNo</v>
      </c>
    </row>
    <row r="51" spans="1:17" x14ac:dyDescent="0.25">
      <c r="A51" s="205"/>
      <c r="B51" s="206"/>
      <c r="C51" s="207"/>
      <c r="D51" s="208"/>
      <c r="E51" s="123" t="str">
        <f t="shared" si="1"/>
        <v/>
      </c>
      <c r="F51" s="206"/>
      <c r="G51" s="206"/>
      <c r="H51" s="141" t="str">
        <f t="shared" si="2"/>
        <v/>
      </c>
      <c r="I51" s="140" t="str">
        <f t="shared" si="3"/>
        <v/>
      </c>
      <c r="J51" s="29">
        <f t="shared" si="4"/>
        <v>0</v>
      </c>
      <c r="K51" s="29">
        <f t="shared" si="5"/>
        <v>0</v>
      </c>
      <c r="L51" s="29">
        <f t="shared" si="6"/>
        <v>0</v>
      </c>
      <c r="M51" s="29">
        <f t="shared" si="7"/>
        <v>0</v>
      </c>
      <c r="N51" s="29">
        <f t="shared" si="8"/>
        <v>0</v>
      </c>
      <c r="O51" s="29">
        <f t="shared" si="9"/>
        <v>0</v>
      </c>
      <c r="Q51" s="220" t="str">
        <f t="shared" si="10"/>
        <v>YesNo</v>
      </c>
    </row>
    <row r="52" spans="1:17" x14ac:dyDescent="0.25">
      <c r="A52" s="205"/>
      <c r="B52" s="206"/>
      <c r="C52" s="207"/>
      <c r="D52" s="208"/>
      <c r="E52" s="123" t="str">
        <f t="shared" si="1"/>
        <v/>
      </c>
      <c r="F52" s="206"/>
      <c r="G52" s="206"/>
      <c r="H52" s="141" t="str">
        <f t="shared" si="2"/>
        <v/>
      </c>
      <c r="I52" s="140" t="str">
        <f t="shared" si="3"/>
        <v/>
      </c>
      <c r="J52" s="29">
        <f t="shared" si="4"/>
        <v>0</v>
      </c>
      <c r="K52" s="29">
        <f t="shared" si="5"/>
        <v>0</v>
      </c>
      <c r="L52" s="29">
        <f t="shared" si="6"/>
        <v>0</v>
      </c>
      <c r="M52" s="29">
        <f t="shared" si="7"/>
        <v>0</v>
      </c>
      <c r="N52" s="29">
        <f t="shared" si="8"/>
        <v>0</v>
      </c>
      <c r="O52" s="29">
        <f t="shared" si="9"/>
        <v>0</v>
      </c>
      <c r="Q52" s="220" t="str">
        <f t="shared" si="10"/>
        <v>YesNo</v>
      </c>
    </row>
    <row r="53" spans="1:17" x14ac:dyDescent="0.25">
      <c r="A53" s="205"/>
      <c r="B53" s="206"/>
      <c r="C53" s="207"/>
      <c r="D53" s="208"/>
      <c r="E53" s="123" t="str">
        <f t="shared" si="1"/>
        <v/>
      </c>
      <c r="F53" s="206"/>
      <c r="G53" s="206"/>
      <c r="H53" s="141" t="str">
        <f t="shared" si="2"/>
        <v/>
      </c>
      <c r="I53" s="140" t="str">
        <f t="shared" si="3"/>
        <v/>
      </c>
      <c r="J53" s="29">
        <f t="shared" si="4"/>
        <v>0</v>
      </c>
      <c r="K53" s="29">
        <f t="shared" si="5"/>
        <v>0</v>
      </c>
      <c r="L53" s="29">
        <f t="shared" si="6"/>
        <v>0</v>
      </c>
      <c r="M53" s="29">
        <f t="shared" si="7"/>
        <v>0</v>
      </c>
      <c r="N53" s="29">
        <f t="shared" si="8"/>
        <v>0</v>
      </c>
      <c r="O53" s="29">
        <f t="shared" si="9"/>
        <v>0</v>
      </c>
      <c r="Q53" s="220" t="str">
        <f t="shared" si="10"/>
        <v>YesNo</v>
      </c>
    </row>
    <row r="54" spans="1:17" x14ac:dyDescent="0.25">
      <c r="A54" s="205"/>
      <c r="B54" s="206"/>
      <c r="C54" s="207"/>
      <c r="D54" s="208"/>
      <c r="E54" s="123" t="str">
        <f t="shared" si="1"/>
        <v/>
      </c>
      <c r="F54" s="206"/>
      <c r="G54" s="206"/>
      <c r="H54" s="141" t="str">
        <f>IF(AND(D54&lt;&gt;"",B54="Mileage"),"OK",IF(AND(B54="Mileage",D54=""),"Missing mileage",IF(AND(D54&lt;&gt;"",B54&lt;&gt;"Mileage"),"Wrong category","")))</f>
        <v/>
      </c>
      <c r="I54" s="140" t="str">
        <f t="shared" si="3"/>
        <v/>
      </c>
      <c r="J54" s="29">
        <f t="shared" si="4"/>
        <v>0</v>
      </c>
      <c r="K54" s="29">
        <f>IF(B54&lt;&gt;"",1,0)</f>
        <v>0</v>
      </c>
      <c r="L54" s="29">
        <f t="shared" si="6"/>
        <v>0</v>
      </c>
      <c r="M54" s="29">
        <f t="shared" si="7"/>
        <v>0</v>
      </c>
      <c r="N54" s="29">
        <f t="shared" si="8"/>
        <v>0</v>
      </c>
      <c r="O54" s="29">
        <f t="shared" si="9"/>
        <v>0</v>
      </c>
      <c r="Q54" s="220" t="str">
        <f>$Q$15&amp;$Q$17&amp;B54</f>
        <v>YesNo</v>
      </c>
    </row>
    <row r="55" spans="1:17" x14ac:dyDescent="0.25">
      <c r="A55" s="205"/>
      <c r="B55" s="206"/>
      <c r="C55" s="207"/>
      <c r="D55" s="208"/>
      <c r="E55" s="123" t="str">
        <f t="shared" si="1"/>
        <v/>
      </c>
      <c r="F55" s="206"/>
      <c r="G55" s="206"/>
      <c r="H55" s="141" t="str">
        <f>IF(AND(D55&lt;&gt;"",B55="Mileage"),"OK",IF(AND(B55="Mileage",D55=""),"Missing mileage",IF(AND(D55&lt;&gt;"",B55&lt;&gt;"Mileage"),"Wrong category","")))</f>
        <v/>
      </c>
      <c r="I55" s="140" t="str">
        <f t="shared" si="3"/>
        <v/>
      </c>
      <c r="J55" s="29">
        <f t="shared" si="4"/>
        <v>0</v>
      </c>
      <c r="K55" s="29">
        <f>IF(B55&lt;&gt;"",1,0)</f>
        <v>0</v>
      </c>
      <c r="L55" s="29">
        <f t="shared" si="6"/>
        <v>0</v>
      </c>
      <c r="M55" s="29">
        <f t="shared" si="7"/>
        <v>0</v>
      </c>
      <c r="N55" s="29">
        <f t="shared" si="8"/>
        <v>0</v>
      </c>
      <c r="O55" s="29">
        <f t="shared" si="9"/>
        <v>0</v>
      </c>
      <c r="Q55" s="220" t="str">
        <f>$Q$15&amp;$Q$17&amp;B55</f>
        <v>YesNo</v>
      </c>
    </row>
    <row r="56" spans="1:17" x14ac:dyDescent="0.25">
      <c r="A56" s="205"/>
      <c r="B56" s="206"/>
      <c r="C56" s="207"/>
      <c r="D56" s="208"/>
      <c r="E56" s="123" t="str">
        <f t="shared" si="1"/>
        <v/>
      </c>
      <c r="F56" s="206"/>
      <c r="G56" s="206"/>
      <c r="H56" s="141" t="str">
        <f t="shared" si="2"/>
        <v/>
      </c>
      <c r="I56" s="140" t="str">
        <f t="shared" si="3"/>
        <v/>
      </c>
      <c r="J56" s="29">
        <f t="shared" si="4"/>
        <v>0</v>
      </c>
      <c r="K56" s="29">
        <f t="shared" si="5"/>
        <v>0</v>
      </c>
      <c r="L56" s="29">
        <f t="shared" si="6"/>
        <v>0</v>
      </c>
      <c r="M56" s="29">
        <f t="shared" si="7"/>
        <v>0</v>
      </c>
      <c r="N56" s="29">
        <f t="shared" si="8"/>
        <v>0</v>
      </c>
      <c r="O56" s="29">
        <f t="shared" si="9"/>
        <v>0</v>
      </c>
      <c r="Q56" s="220" t="str">
        <f t="shared" si="10"/>
        <v>YesNo</v>
      </c>
    </row>
    <row r="57" spans="1:17" x14ac:dyDescent="0.25">
      <c r="A57" s="205"/>
      <c r="B57" s="206"/>
      <c r="C57" s="207"/>
      <c r="D57" s="208"/>
      <c r="E57" s="123" t="str">
        <f t="shared" si="1"/>
        <v/>
      </c>
      <c r="F57" s="206"/>
      <c r="G57" s="206"/>
      <c r="H57" s="141" t="str">
        <f t="shared" si="2"/>
        <v/>
      </c>
      <c r="I57" s="140" t="str">
        <f t="shared" si="3"/>
        <v/>
      </c>
      <c r="J57" s="29">
        <f t="shared" si="4"/>
        <v>0</v>
      </c>
      <c r="K57" s="29">
        <f t="shared" si="5"/>
        <v>0</v>
      </c>
      <c r="L57" s="29">
        <f t="shared" si="6"/>
        <v>0</v>
      </c>
      <c r="M57" s="29">
        <f t="shared" si="7"/>
        <v>0</v>
      </c>
      <c r="N57" s="29">
        <f t="shared" si="8"/>
        <v>0</v>
      </c>
      <c r="O57" s="29">
        <f t="shared" si="9"/>
        <v>0</v>
      </c>
      <c r="Q57" s="220" t="str">
        <f t="shared" si="10"/>
        <v>YesNo</v>
      </c>
    </row>
    <row r="58" spans="1:17" x14ac:dyDescent="0.25">
      <c r="A58" s="205"/>
      <c r="B58" s="206"/>
      <c r="C58" s="207"/>
      <c r="D58" s="208"/>
      <c r="E58" s="123" t="str">
        <f t="shared" si="1"/>
        <v/>
      </c>
      <c r="F58" s="206"/>
      <c r="G58" s="206"/>
      <c r="H58" s="141" t="str">
        <f t="shared" si="2"/>
        <v/>
      </c>
      <c r="I58" s="140" t="str">
        <f t="shared" si="3"/>
        <v/>
      </c>
      <c r="J58" s="29">
        <f t="shared" si="4"/>
        <v>0</v>
      </c>
      <c r="K58" s="29">
        <f t="shared" si="5"/>
        <v>0</v>
      </c>
      <c r="L58" s="29">
        <f t="shared" si="6"/>
        <v>0</v>
      </c>
      <c r="M58" s="29">
        <f t="shared" si="7"/>
        <v>0</v>
      </c>
      <c r="N58" s="29">
        <f t="shared" si="8"/>
        <v>0</v>
      </c>
      <c r="O58" s="29">
        <f t="shared" si="9"/>
        <v>0</v>
      </c>
      <c r="Q58" s="220" t="str">
        <f t="shared" si="10"/>
        <v>YesNo</v>
      </c>
    </row>
    <row r="59" spans="1:17" x14ac:dyDescent="0.25">
      <c r="A59" s="205"/>
      <c r="B59" s="206"/>
      <c r="C59" s="207"/>
      <c r="D59" s="208"/>
      <c r="E59" s="123" t="str">
        <f t="shared" si="1"/>
        <v/>
      </c>
      <c r="F59" s="206"/>
      <c r="G59" s="206"/>
      <c r="H59" s="141" t="str">
        <f t="shared" si="2"/>
        <v/>
      </c>
      <c r="I59" s="140" t="str">
        <f t="shared" si="3"/>
        <v/>
      </c>
      <c r="J59" s="29">
        <f t="shared" si="4"/>
        <v>0</v>
      </c>
      <c r="K59" s="29">
        <f t="shared" si="5"/>
        <v>0</v>
      </c>
      <c r="L59" s="29">
        <f t="shared" si="6"/>
        <v>0</v>
      </c>
      <c r="M59" s="29">
        <f t="shared" si="7"/>
        <v>0</v>
      </c>
      <c r="N59" s="29">
        <f t="shared" si="8"/>
        <v>0</v>
      </c>
      <c r="O59" s="29">
        <f t="shared" si="9"/>
        <v>0</v>
      </c>
      <c r="Q59" s="220" t="str">
        <f t="shared" si="10"/>
        <v>YesNo</v>
      </c>
    </row>
    <row r="60" spans="1:17" x14ac:dyDescent="0.25">
      <c r="A60" s="205"/>
      <c r="B60" s="206"/>
      <c r="C60" s="207"/>
      <c r="D60" s="208"/>
      <c r="E60" s="123" t="str">
        <f t="shared" si="1"/>
        <v/>
      </c>
      <c r="F60" s="206"/>
      <c r="G60" s="206"/>
      <c r="H60" s="141" t="str">
        <f t="shared" si="2"/>
        <v/>
      </c>
      <c r="I60" s="140" t="str">
        <f t="shared" si="3"/>
        <v/>
      </c>
      <c r="J60" s="29">
        <f t="shared" si="4"/>
        <v>0</v>
      </c>
      <c r="K60" s="29">
        <f t="shared" si="5"/>
        <v>0</v>
      </c>
      <c r="L60" s="29">
        <f t="shared" si="6"/>
        <v>0</v>
      </c>
      <c r="M60" s="29">
        <f t="shared" si="7"/>
        <v>0</v>
      </c>
      <c r="N60" s="29">
        <f t="shared" si="8"/>
        <v>0</v>
      </c>
      <c r="O60" s="29">
        <f t="shared" si="9"/>
        <v>0</v>
      </c>
      <c r="Q60" s="220" t="str">
        <f t="shared" si="10"/>
        <v>YesNo</v>
      </c>
    </row>
    <row r="61" spans="1:17" x14ac:dyDescent="0.25">
      <c r="A61" s="205"/>
      <c r="B61" s="206"/>
      <c r="C61" s="207"/>
      <c r="D61" s="208"/>
      <c r="E61" s="123" t="str">
        <f t="shared" si="1"/>
        <v/>
      </c>
      <c r="F61" s="206"/>
      <c r="G61" s="206"/>
      <c r="H61" s="141" t="str">
        <f t="shared" si="2"/>
        <v/>
      </c>
      <c r="I61" s="140" t="str">
        <f t="shared" si="3"/>
        <v/>
      </c>
      <c r="J61" s="29">
        <f t="shared" si="4"/>
        <v>0</v>
      </c>
      <c r="K61" s="29">
        <f t="shared" si="5"/>
        <v>0</v>
      </c>
      <c r="L61" s="29">
        <f t="shared" si="6"/>
        <v>0</v>
      </c>
      <c r="M61" s="29">
        <f t="shared" si="7"/>
        <v>0</v>
      </c>
      <c r="N61" s="29">
        <f t="shared" si="8"/>
        <v>0</v>
      </c>
      <c r="O61" s="29">
        <f t="shared" si="9"/>
        <v>0</v>
      </c>
      <c r="Q61" s="220" t="str">
        <f t="shared" si="10"/>
        <v>YesNo</v>
      </c>
    </row>
    <row r="62" spans="1:17" x14ac:dyDescent="0.25">
      <c r="A62" s="205"/>
      <c r="B62" s="206"/>
      <c r="C62" s="207"/>
      <c r="D62" s="208"/>
      <c r="E62" s="123" t="str">
        <f t="shared" si="1"/>
        <v/>
      </c>
      <c r="F62" s="206"/>
      <c r="G62" s="206"/>
      <c r="H62" s="141" t="str">
        <f t="shared" si="2"/>
        <v/>
      </c>
      <c r="I62" s="140" t="str">
        <f t="shared" si="3"/>
        <v/>
      </c>
      <c r="J62" s="29">
        <f t="shared" si="4"/>
        <v>0</v>
      </c>
      <c r="K62" s="29">
        <f t="shared" si="5"/>
        <v>0</v>
      </c>
      <c r="L62" s="29">
        <f t="shared" si="6"/>
        <v>0</v>
      </c>
      <c r="M62" s="29">
        <f t="shared" si="7"/>
        <v>0</v>
      </c>
      <c r="N62" s="29">
        <f t="shared" si="8"/>
        <v>0</v>
      </c>
      <c r="O62" s="29">
        <f t="shared" si="9"/>
        <v>0</v>
      </c>
      <c r="Q62" s="220" t="str">
        <f t="shared" si="10"/>
        <v>YesNo</v>
      </c>
    </row>
    <row r="63" spans="1:17" x14ac:dyDescent="0.25">
      <c r="A63" s="205"/>
      <c r="B63" s="206"/>
      <c r="C63" s="207"/>
      <c r="D63" s="208"/>
      <c r="E63" s="123" t="str">
        <f t="shared" si="1"/>
        <v/>
      </c>
      <c r="F63" s="206"/>
      <c r="G63" s="206"/>
      <c r="H63" s="141" t="str">
        <f t="shared" si="2"/>
        <v/>
      </c>
      <c r="I63" s="140" t="str">
        <f t="shared" si="3"/>
        <v/>
      </c>
      <c r="J63" s="29">
        <f t="shared" si="4"/>
        <v>0</v>
      </c>
      <c r="K63" s="29">
        <f t="shared" si="5"/>
        <v>0</v>
      </c>
      <c r="L63" s="29">
        <f t="shared" si="6"/>
        <v>0</v>
      </c>
      <c r="M63" s="29">
        <f t="shared" si="7"/>
        <v>0</v>
      </c>
      <c r="N63" s="29">
        <f t="shared" si="8"/>
        <v>0</v>
      </c>
      <c r="O63" s="29">
        <f t="shared" si="9"/>
        <v>0</v>
      </c>
      <c r="Q63" s="220" t="str">
        <f t="shared" si="10"/>
        <v>YesNo</v>
      </c>
    </row>
    <row r="64" spans="1:17" x14ac:dyDescent="0.25">
      <c r="A64" s="205"/>
      <c r="B64" s="206"/>
      <c r="C64" s="207"/>
      <c r="D64" s="208"/>
      <c r="E64" s="123" t="str">
        <f t="shared" si="1"/>
        <v/>
      </c>
      <c r="F64" s="206"/>
      <c r="G64" s="206"/>
      <c r="H64" s="141" t="str">
        <f t="shared" si="2"/>
        <v/>
      </c>
      <c r="I64" s="140" t="str">
        <f t="shared" si="3"/>
        <v/>
      </c>
      <c r="J64" s="29">
        <f t="shared" si="4"/>
        <v>0</v>
      </c>
      <c r="K64" s="29">
        <f t="shared" si="5"/>
        <v>0</v>
      </c>
      <c r="L64" s="29">
        <f t="shared" si="6"/>
        <v>0</v>
      </c>
      <c r="M64" s="29">
        <f t="shared" si="7"/>
        <v>0</v>
      </c>
      <c r="N64" s="29">
        <f t="shared" si="8"/>
        <v>0</v>
      </c>
      <c r="O64" s="29">
        <f t="shared" si="9"/>
        <v>0</v>
      </c>
      <c r="Q64" s="220" t="str">
        <f t="shared" si="10"/>
        <v>YesNo</v>
      </c>
    </row>
    <row r="65" spans="1:17" x14ac:dyDescent="0.25">
      <c r="A65" s="205"/>
      <c r="B65" s="206"/>
      <c r="C65" s="207"/>
      <c r="D65" s="208"/>
      <c r="E65" s="123" t="str">
        <f t="shared" si="1"/>
        <v/>
      </c>
      <c r="F65" s="206"/>
      <c r="G65" s="206"/>
      <c r="H65" s="141" t="str">
        <f t="shared" si="2"/>
        <v/>
      </c>
      <c r="I65" s="140" t="str">
        <f t="shared" si="3"/>
        <v/>
      </c>
      <c r="J65" s="29">
        <f t="shared" si="4"/>
        <v>0</v>
      </c>
      <c r="K65" s="29">
        <f t="shared" si="5"/>
        <v>0</v>
      </c>
      <c r="L65" s="29">
        <f t="shared" si="6"/>
        <v>0</v>
      </c>
      <c r="M65" s="29">
        <f t="shared" si="7"/>
        <v>0</v>
      </c>
      <c r="N65" s="29">
        <f t="shared" si="8"/>
        <v>0</v>
      </c>
      <c r="O65" s="29">
        <f t="shared" si="9"/>
        <v>0</v>
      </c>
      <c r="Q65" s="220" t="str">
        <f t="shared" si="10"/>
        <v>YesNo</v>
      </c>
    </row>
    <row r="66" spans="1:17" x14ac:dyDescent="0.25">
      <c r="A66" s="205"/>
      <c r="B66" s="206"/>
      <c r="C66" s="207"/>
      <c r="D66" s="208"/>
      <c r="E66" s="123" t="str">
        <f t="shared" si="1"/>
        <v/>
      </c>
      <c r="F66" s="206"/>
      <c r="G66" s="206"/>
      <c r="H66" s="141" t="str">
        <f t="shared" si="2"/>
        <v/>
      </c>
      <c r="I66" s="140" t="str">
        <f t="shared" si="3"/>
        <v/>
      </c>
      <c r="J66" s="29">
        <f t="shared" si="4"/>
        <v>0</v>
      </c>
      <c r="K66" s="29">
        <f t="shared" si="5"/>
        <v>0</v>
      </c>
      <c r="L66" s="29">
        <f t="shared" si="6"/>
        <v>0</v>
      </c>
      <c r="M66" s="29">
        <f t="shared" si="7"/>
        <v>0</v>
      </c>
      <c r="N66" s="29">
        <f t="shared" si="8"/>
        <v>0</v>
      </c>
      <c r="O66" s="29">
        <f t="shared" si="9"/>
        <v>0</v>
      </c>
      <c r="Q66" s="220" t="str">
        <f t="shared" si="10"/>
        <v>YesNo</v>
      </c>
    </row>
    <row r="67" spans="1:17" x14ac:dyDescent="0.25">
      <c r="A67" s="205"/>
      <c r="B67" s="206"/>
      <c r="C67" s="207"/>
      <c r="D67" s="208"/>
      <c r="E67" s="123" t="str">
        <f t="shared" si="1"/>
        <v/>
      </c>
      <c r="F67" s="206"/>
      <c r="G67" s="206"/>
      <c r="H67" s="141" t="str">
        <f t="shared" si="2"/>
        <v/>
      </c>
      <c r="I67" s="140" t="str">
        <f t="shared" si="3"/>
        <v/>
      </c>
      <c r="J67" s="29">
        <f t="shared" si="4"/>
        <v>0</v>
      </c>
      <c r="K67" s="29">
        <f t="shared" si="5"/>
        <v>0</v>
      </c>
      <c r="L67" s="29">
        <f t="shared" si="6"/>
        <v>0</v>
      </c>
      <c r="M67" s="29">
        <f t="shared" si="7"/>
        <v>0</v>
      </c>
      <c r="N67" s="29">
        <f t="shared" si="8"/>
        <v>0</v>
      </c>
      <c r="O67" s="29">
        <f t="shared" si="9"/>
        <v>0</v>
      </c>
      <c r="Q67" s="220" t="str">
        <f t="shared" si="10"/>
        <v>YesNo</v>
      </c>
    </row>
    <row r="68" spans="1:17" x14ac:dyDescent="0.25">
      <c r="A68" s="205"/>
      <c r="B68" s="206"/>
      <c r="C68" s="207"/>
      <c r="D68" s="208"/>
      <c r="E68" s="123" t="str">
        <f t="shared" si="1"/>
        <v/>
      </c>
      <c r="F68" s="206"/>
      <c r="G68" s="206"/>
      <c r="H68" s="141" t="str">
        <f t="shared" si="2"/>
        <v/>
      </c>
      <c r="I68" s="140" t="str">
        <f t="shared" si="3"/>
        <v/>
      </c>
      <c r="J68" s="29">
        <f t="shared" si="4"/>
        <v>0</v>
      </c>
      <c r="K68" s="29">
        <f t="shared" si="5"/>
        <v>0</v>
      </c>
      <c r="L68" s="29">
        <f t="shared" si="6"/>
        <v>0</v>
      </c>
      <c r="M68" s="29">
        <f t="shared" si="7"/>
        <v>0</v>
      </c>
      <c r="N68" s="29">
        <f t="shared" si="8"/>
        <v>0</v>
      </c>
      <c r="O68" s="29">
        <f t="shared" si="9"/>
        <v>0</v>
      </c>
      <c r="Q68" s="220" t="str">
        <f t="shared" si="10"/>
        <v>YesNo</v>
      </c>
    </row>
    <row r="69" spans="1:17" x14ac:dyDescent="0.25">
      <c r="A69" s="205"/>
      <c r="B69" s="206"/>
      <c r="C69" s="207"/>
      <c r="D69" s="208"/>
      <c r="E69" s="123" t="str">
        <f t="shared" si="1"/>
        <v/>
      </c>
      <c r="F69" s="206"/>
      <c r="G69" s="206"/>
      <c r="H69" s="141" t="str">
        <f t="shared" si="2"/>
        <v/>
      </c>
      <c r="I69" s="140" t="str">
        <f t="shared" si="3"/>
        <v/>
      </c>
      <c r="J69" s="29">
        <f t="shared" si="4"/>
        <v>0</v>
      </c>
      <c r="K69" s="29">
        <f t="shared" si="5"/>
        <v>0</v>
      </c>
      <c r="L69" s="29">
        <f t="shared" si="6"/>
        <v>0</v>
      </c>
      <c r="M69" s="29">
        <f t="shared" si="7"/>
        <v>0</v>
      </c>
      <c r="N69" s="29">
        <f t="shared" si="8"/>
        <v>0</v>
      </c>
      <c r="O69" s="29">
        <f t="shared" si="9"/>
        <v>0</v>
      </c>
      <c r="Q69" s="220" t="str">
        <f t="shared" si="10"/>
        <v>YesNo</v>
      </c>
    </row>
    <row r="70" spans="1:17" x14ac:dyDescent="0.25">
      <c r="A70" s="205"/>
      <c r="B70" s="206"/>
      <c r="C70" s="207"/>
      <c r="D70" s="208"/>
      <c r="E70" s="123" t="str">
        <f t="shared" si="1"/>
        <v/>
      </c>
      <c r="F70" s="206"/>
      <c r="G70" s="206"/>
      <c r="H70" s="141" t="str">
        <f t="shared" si="2"/>
        <v/>
      </c>
      <c r="I70" s="140" t="str">
        <f t="shared" si="3"/>
        <v/>
      </c>
      <c r="J70" s="29">
        <f t="shared" si="4"/>
        <v>0</v>
      </c>
      <c r="K70" s="29">
        <f t="shared" si="5"/>
        <v>0</v>
      </c>
      <c r="L70" s="29">
        <f t="shared" si="6"/>
        <v>0</v>
      </c>
      <c r="M70" s="29">
        <f t="shared" si="7"/>
        <v>0</v>
      </c>
      <c r="N70" s="29">
        <f t="shared" si="8"/>
        <v>0</v>
      </c>
      <c r="O70" s="29">
        <f t="shared" si="9"/>
        <v>0</v>
      </c>
      <c r="Q70" s="220" t="str">
        <f t="shared" si="10"/>
        <v>YesNo</v>
      </c>
    </row>
    <row r="71" spans="1:17" x14ac:dyDescent="0.25">
      <c r="A71" s="205"/>
      <c r="B71" s="206"/>
      <c r="C71" s="207"/>
      <c r="D71" s="208"/>
      <c r="E71" s="123" t="str">
        <f t="shared" si="1"/>
        <v/>
      </c>
      <c r="F71" s="206"/>
      <c r="G71" s="206"/>
      <c r="H71" s="141" t="str">
        <f t="shared" si="2"/>
        <v/>
      </c>
      <c r="I71" s="140" t="str">
        <f t="shared" si="3"/>
        <v/>
      </c>
      <c r="J71" s="29">
        <f t="shared" si="4"/>
        <v>0</v>
      </c>
      <c r="K71" s="29">
        <f t="shared" si="5"/>
        <v>0</v>
      </c>
      <c r="L71" s="29">
        <f t="shared" si="6"/>
        <v>0</v>
      </c>
      <c r="M71" s="29">
        <f t="shared" si="7"/>
        <v>0</v>
      </c>
      <c r="N71" s="29">
        <f t="shared" si="8"/>
        <v>0</v>
      </c>
      <c r="O71" s="29">
        <f t="shared" si="9"/>
        <v>0</v>
      </c>
      <c r="Q71" s="220" t="str">
        <f t="shared" si="10"/>
        <v>YesNo</v>
      </c>
    </row>
    <row r="72" spans="1:17" x14ac:dyDescent="0.25">
      <c r="A72" s="205"/>
      <c r="B72" s="206"/>
      <c r="C72" s="207"/>
      <c r="D72" s="208"/>
      <c r="E72" s="123" t="str">
        <f t="shared" si="1"/>
        <v/>
      </c>
      <c r="F72" s="206"/>
      <c r="G72" s="206"/>
      <c r="H72" s="141" t="str">
        <f t="shared" si="2"/>
        <v/>
      </c>
      <c r="I72" s="140" t="str">
        <f t="shared" si="3"/>
        <v/>
      </c>
      <c r="J72" s="29">
        <f t="shared" si="4"/>
        <v>0</v>
      </c>
      <c r="K72" s="29">
        <f t="shared" si="5"/>
        <v>0</v>
      </c>
      <c r="L72" s="29">
        <f t="shared" si="6"/>
        <v>0</v>
      </c>
      <c r="M72" s="29">
        <f t="shared" si="7"/>
        <v>0</v>
      </c>
      <c r="N72" s="29">
        <f t="shared" si="8"/>
        <v>0</v>
      </c>
      <c r="O72" s="29">
        <f t="shared" si="9"/>
        <v>0</v>
      </c>
      <c r="Q72" s="220" t="str">
        <f t="shared" si="10"/>
        <v>YesNo</v>
      </c>
    </row>
    <row r="73" spans="1:17" x14ac:dyDescent="0.25">
      <c r="A73" s="205"/>
      <c r="B73" s="206"/>
      <c r="C73" s="207"/>
      <c r="D73" s="208"/>
      <c r="E73" s="123" t="str">
        <f t="shared" si="1"/>
        <v/>
      </c>
      <c r="F73" s="206"/>
      <c r="G73" s="206"/>
      <c r="H73" s="141" t="str">
        <f t="shared" si="2"/>
        <v/>
      </c>
      <c r="I73" s="140" t="str">
        <f t="shared" si="3"/>
        <v/>
      </c>
      <c r="J73" s="29">
        <f t="shared" si="4"/>
        <v>0</v>
      </c>
      <c r="K73" s="29">
        <f t="shared" si="5"/>
        <v>0</v>
      </c>
      <c r="L73" s="29">
        <f t="shared" si="6"/>
        <v>0</v>
      </c>
      <c r="M73" s="29">
        <f t="shared" si="7"/>
        <v>0</v>
      </c>
      <c r="N73" s="29">
        <f t="shared" si="8"/>
        <v>0</v>
      </c>
      <c r="O73" s="29">
        <f t="shared" si="9"/>
        <v>0</v>
      </c>
      <c r="Q73" s="220" t="str">
        <f t="shared" si="10"/>
        <v>YesNo</v>
      </c>
    </row>
    <row r="74" spans="1:17" x14ac:dyDescent="0.25">
      <c r="A74" s="205"/>
      <c r="B74" s="206"/>
      <c r="C74" s="207"/>
      <c r="D74" s="208"/>
      <c r="E74" s="123" t="str">
        <f t="shared" si="1"/>
        <v/>
      </c>
      <c r="F74" s="206"/>
      <c r="G74" s="206"/>
      <c r="H74" s="141" t="str">
        <f t="shared" si="2"/>
        <v/>
      </c>
      <c r="I74" s="140" t="str">
        <f t="shared" si="3"/>
        <v/>
      </c>
      <c r="J74" s="29">
        <f t="shared" si="4"/>
        <v>0</v>
      </c>
      <c r="K74" s="29">
        <f t="shared" si="5"/>
        <v>0</v>
      </c>
      <c r="L74" s="29">
        <f t="shared" si="6"/>
        <v>0</v>
      </c>
      <c r="M74" s="29">
        <f t="shared" si="7"/>
        <v>0</v>
      </c>
      <c r="N74" s="29">
        <f t="shared" si="8"/>
        <v>0</v>
      </c>
      <c r="O74" s="29">
        <f t="shared" si="9"/>
        <v>0</v>
      </c>
      <c r="Q74" s="220" t="str">
        <f t="shared" si="10"/>
        <v>YesNo</v>
      </c>
    </row>
    <row r="75" spans="1:17" ht="15.75" thickBot="1" x14ac:dyDescent="0.3">
      <c r="A75" s="209"/>
      <c r="B75" s="210"/>
      <c r="C75" s="211"/>
      <c r="D75" s="212"/>
      <c r="E75" s="123" t="str">
        <f t="shared" si="1"/>
        <v/>
      </c>
      <c r="F75" s="210"/>
      <c r="G75" s="210"/>
      <c r="H75" s="142" t="str">
        <f t="shared" si="2"/>
        <v/>
      </c>
      <c r="I75" s="143" t="str">
        <f t="shared" si="3"/>
        <v/>
      </c>
      <c r="J75" s="29">
        <f t="shared" si="4"/>
        <v>0</v>
      </c>
      <c r="K75" s="29">
        <f t="shared" si="5"/>
        <v>0</v>
      </c>
      <c r="L75" s="29">
        <f t="shared" si="6"/>
        <v>0</v>
      </c>
      <c r="M75" s="29">
        <f t="shared" si="7"/>
        <v>0</v>
      </c>
      <c r="N75" s="29">
        <f t="shared" si="8"/>
        <v>0</v>
      </c>
      <c r="O75" s="29">
        <f t="shared" si="9"/>
        <v>0</v>
      </c>
      <c r="Q75" s="220" t="str">
        <f t="shared" si="10"/>
        <v>YesNo</v>
      </c>
    </row>
    <row r="76" spans="1:17" ht="16.5" thickBot="1" x14ac:dyDescent="0.3">
      <c r="A76" s="190"/>
      <c r="B76" s="191"/>
      <c r="C76" s="192" t="s">
        <v>74</v>
      </c>
      <c r="D76" s="193"/>
      <c r="E76" s="194">
        <f>SUM(E46:E75)</f>
        <v>0</v>
      </c>
      <c r="F76" s="193"/>
      <c r="G76" s="154"/>
      <c r="H76" s="154"/>
      <c r="I76" s="155"/>
    </row>
  </sheetData>
  <sheetProtection algorithmName="SHA-512" hashValue="7U8Ld1lMN9aIZmKlymo7WEHPvqmHrH9FKN+PrnwK+s56CMANkj+AyN0ljn7ykGSZ2zojGzcO9Te11nJf5HON+g==" saltValue="xSeKl4Wj1iA/KFgutFQyYA==" spinCount="100000" sheet="1" selectLockedCells="1"/>
  <conditionalFormatting sqref="A47:H75">
    <cfRule type="notContainsBlanks" dxfId="46" priority="32">
      <formula>LEN(TRIM(A47))&gt;0</formula>
    </cfRule>
  </conditionalFormatting>
  <conditionalFormatting sqref="C9">
    <cfRule type="notContainsBlanks" dxfId="45" priority="26">
      <formula>LEN(TRIM(C9))&gt;0</formula>
    </cfRule>
  </conditionalFormatting>
  <conditionalFormatting sqref="C11">
    <cfRule type="notContainsBlanks" dxfId="44" priority="25">
      <formula>LEN(TRIM(C11))&gt;0</formula>
    </cfRule>
  </conditionalFormatting>
  <conditionalFormatting sqref="C13">
    <cfRule type="notContainsBlanks" dxfId="43" priority="24">
      <formula>LEN(TRIM(C13))&gt;0</formula>
    </cfRule>
  </conditionalFormatting>
  <conditionalFormatting sqref="C15">
    <cfRule type="notContainsBlanks" dxfId="42" priority="23">
      <formula>LEN(TRIM(C15))&gt;0</formula>
    </cfRule>
  </conditionalFormatting>
  <conditionalFormatting sqref="C17">
    <cfRule type="notContainsBlanks" dxfId="41" priority="1">
      <formula>LEN(TRIM(C17))&gt;0</formula>
    </cfRule>
  </conditionalFormatting>
  <conditionalFormatting sqref="C23">
    <cfRule type="notContainsBlanks" dxfId="40" priority="21">
      <formula>LEN(TRIM(C23))&gt;0</formula>
    </cfRule>
  </conditionalFormatting>
  <conditionalFormatting sqref="C25">
    <cfRule type="notContainsBlanks" dxfId="39" priority="20">
      <formula>LEN(TRIM(C25))&gt;0</formula>
    </cfRule>
  </conditionalFormatting>
  <conditionalFormatting sqref="C27">
    <cfRule type="notContainsBlanks" dxfId="38" priority="19">
      <formula>LEN(TRIM(C27))&gt;0</formula>
    </cfRule>
  </conditionalFormatting>
  <conditionalFormatting sqref="C41">
    <cfRule type="notContainsBlanks" dxfId="37" priority="8">
      <formula>LEN(TRIM(C41))&gt;0</formula>
    </cfRule>
    <cfRule type="expression" dxfId="36" priority="38">
      <formula>$C$10="EUR"</formula>
    </cfRule>
  </conditionalFormatting>
  <conditionalFormatting sqref="E41">
    <cfRule type="notContainsBlanks" dxfId="35" priority="6">
      <formula>LEN(TRIM(E41))&gt;0</formula>
    </cfRule>
    <cfRule type="expression" dxfId="34" priority="33">
      <formula>$C$41&lt;&gt;"Other"</formula>
    </cfRule>
  </conditionalFormatting>
  <conditionalFormatting sqref="F9">
    <cfRule type="notContainsBlanks" dxfId="33" priority="3">
      <formula>LEN(TRIM(F9))&gt;0</formula>
    </cfRule>
  </conditionalFormatting>
  <conditionalFormatting sqref="F11">
    <cfRule type="notContainsBlanks" dxfId="32" priority="4">
      <formula>LEN(TRIM(F11))&gt;0</formula>
    </cfRule>
  </conditionalFormatting>
  <conditionalFormatting sqref="F13">
    <cfRule type="notContainsBlanks" dxfId="31" priority="5">
      <formula>LEN(TRIM(F13))&gt;0</formula>
    </cfRule>
  </conditionalFormatting>
  <conditionalFormatting sqref="F15">
    <cfRule type="notContainsBlanks" dxfId="30" priority="17">
      <formula>LEN(TRIM(F15))&gt;0</formula>
    </cfRule>
  </conditionalFormatting>
  <conditionalFormatting sqref="F17">
    <cfRule type="notContainsBlanks" dxfId="29" priority="16">
      <formula>LEN(TRIM(F17))&gt;0</formula>
    </cfRule>
  </conditionalFormatting>
  <conditionalFormatting sqref="F23">
    <cfRule type="notContainsBlanks" dxfId="28" priority="15">
      <formula>LEN(TRIM(F23))&gt;0</formula>
    </cfRule>
  </conditionalFormatting>
  <conditionalFormatting sqref="F25:F27">
    <cfRule type="notContainsBlanks" dxfId="27" priority="14">
      <formula>LEN(TRIM(F25))&gt;0</formula>
    </cfRule>
  </conditionalFormatting>
  <conditionalFormatting sqref="F29">
    <cfRule type="notContainsBlanks" dxfId="26" priority="13">
      <formula>LEN(TRIM(F29))&gt;0</formula>
    </cfRule>
  </conditionalFormatting>
  <conditionalFormatting sqref="F31">
    <cfRule type="notContainsBlanks" dxfId="25" priority="7">
      <formula>LEN(TRIM(F31))&gt;0</formula>
    </cfRule>
  </conditionalFormatting>
  <conditionalFormatting sqref="F33">
    <cfRule type="notContainsBlanks" dxfId="24" priority="11">
      <formula>LEN(TRIM(F33))&gt;0</formula>
    </cfRule>
  </conditionalFormatting>
  <conditionalFormatting sqref="F35">
    <cfRule type="notContainsBlanks" dxfId="23" priority="10">
      <formula>LEN(TRIM(F35))&gt;0</formula>
    </cfRule>
  </conditionalFormatting>
  <conditionalFormatting sqref="F37">
    <cfRule type="notContainsBlanks" dxfId="22" priority="9">
      <formula>LEN(TRIM(F37))&gt;0</formula>
    </cfRule>
  </conditionalFormatting>
  <conditionalFormatting sqref="H47:H75">
    <cfRule type="cellIs" dxfId="21" priority="27" operator="equal">
      <formula>"Missing mileage"</formula>
    </cfRule>
    <cfRule type="cellIs" dxfId="20" priority="28" operator="equal">
      <formula>"Wrong category"</formula>
    </cfRule>
  </conditionalFormatting>
  <conditionalFormatting sqref="H47:I75">
    <cfRule type="cellIs" dxfId="19" priority="29" operator="equal">
      <formula>"OK"</formula>
    </cfRule>
  </conditionalFormatting>
  <conditionalFormatting sqref="I47:I75">
    <cfRule type="cellIs" dxfId="18" priority="30" operator="equal">
      <formula>"Incomplete"</formula>
    </cfRule>
  </conditionalFormatting>
  <dataValidations count="12">
    <dataValidation type="decimal" allowBlank="1" showInputMessage="1" showErrorMessage="1" errorTitle="Format error" error="Please enter a numerical value eg 150.5" sqref="D47:D75" xr:uid="{00000000-0002-0000-0000-000000000000}">
      <formula1>0</formula1>
      <formula2>5000000</formula2>
    </dataValidation>
    <dataValidation type="date" allowBlank="1" showErrorMessage="1" errorTitle="Date format error" error="Date should be entered in the following format: dd/mm/yyyy" sqref="A47:A75" xr:uid="{00000000-0002-0000-0000-000001000000}">
      <formula1>18264</formula1>
      <formula2>109939</formula2>
    </dataValidation>
    <dataValidation type="list" allowBlank="1" showInputMessage="1" showErrorMessage="1" errorTitle="Select from dropdown list" sqref="C9" xr:uid="{00000000-0002-0000-0000-000002000000}">
      <formula1>salutation</formula1>
    </dataValidation>
    <dataValidation type="list" allowBlank="1" showInputMessage="1" showErrorMessage="1" sqref="C15 C17" xr:uid="{00000000-0002-0000-0000-000003000000}">
      <formula1>yesno</formula1>
    </dataValidation>
    <dataValidation type="list" allowBlank="1" showInputMessage="1" showErrorMessage="1" errorTitle="Select from list" error="Please select a currency from the dropdown list" sqref="C41" xr:uid="{00000000-0002-0000-0000-000004000000}">
      <formula1>currency</formula1>
    </dataValidation>
    <dataValidation type="list" allowBlank="1" showInputMessage="1" showErrorMessage="1" sqref="F17" xr:uid="{00000000-0002-0000-0000-000005000000}">
      <formula1>countries</formula1>
    </dataValidation>
    <dataValidation type="list" allowBlank="1" showInputMessage="1" showErrorMessage="1" errorTitle="Select from list" error="Please select a category from the dropdown list" sqref="B47:B75" xr:uid="{00000000-0002-0000-0000-000006000000}">
      <formula1>expensescategory</formula1>
    </dataValidation>
    <dataValidation type="list" allowBlank="1" showInputMessage="1" showErrorMessage="1" sqref="F47:F75" xr:uid="{00000000-0002-0000-0000-000007000000}">
      <formula1>currency</formula1>
    </dataValidation>
    <dataValidation type="list" allowBlank="1" showInputMessage="1" showErrorMessage="1" errorTitle="Select from list" error="Please select yes/no from the dropdown list" sqref="G47:G75" xr:uid="{00000000-0002-0000-0000-000008000000}">
      <formula1>yesno</formula1>
    </dataValidation>
    <dataValidation allowBlank="1" showInputMessage="1" showErrorMessage="1" errorTitle="Select from list" error="Please select yes/no from the dropdown list" sqref="H47:I75" xr:uid="{00000000-0002-0000-0000-000009000000}"/>
    <dataValidation type="textLength" operator="equal" allowBlank="1" showInputMessage="1" showErrorMessage="1" sqref="C25" xr:uid="{00000000-0002-0000-0000-00000A000000}">
      <formula1>6</formula1>
    </dataValidation>
    <dataValidation type="textLength" operator="equal" allowBlank="1" showInputMessage="1" showErrorMessage="1" sqref="C27" xr:uid="{00000000-0002-0000-0000-00000B000000}">
      <formula1>8</formula1>
    </dataValidation>
  </dataValidations>
  <pageMargins left="0.70866141732283472" right="0.70866141732283472" top="0.74803149606299213" bottom="0.74803149606299213" header="0.31496062992125984" footer="0.31496062992125984"/>
  <pageSetup paperSize="9" scale="45" orientation="landscape" verticalDpi="300" r:id="rId1"/>
  <ignoredErrors>
    <ignoredError sqref="E7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FFC000"/>
    <pageSetUpPr fitToPage="1"/>
  </sheetPr>
  <dimension ref="A1:AB50"/>
  <sheetViews>
    <sheetView zoomScaleNormal="100" workbookViewId="0">
      <selection activeCell="C8" sqref="C8:D8"/>
    </sheetView>
  </sheetViews>
  <sheetFormatPr defaultColWidth="9.140625" defaultRowHeight="15" zeroHeight="1" outlineLevelCol="1" x14ac:dyDescent="0.25"/>
  <cols>
    <col min="1" max="1" width="43.140625" style="49" customWidth="1"/>
    <col min="2" max="2" width="19.5703125" style="49" customWidth="1"/>
    <col min="3" max="3" width="34" style="49" customWidth="1"/>
    <col min="4" max="4" width="18.28515625" style="49" customWidth="1"/>
    <col min="5" max="5" width="15.5703125" style="63" customWidth="1"/>
    <col min="6" max="6" width="22.28515625" style="49" customWidth="1"/>
    <col min="7" max="7" width="38.7109375" style="3" customWidth="1"/>
    <col min="8" max="8" width="24" style="49" customWidth="1"/>
    <col min="9" max="9" width="12.7109375" style="49" customWidth="1"/>
    <col min="10" max="10" width="12.5703125" style="49" customWidth="1"/>
    <col min="11" max="11" width="14.85546875" style="49" customWidth="1"/>
    <col min="12" max="12" width="15.28515625" style="49" customWidth="1"/>
    <col min="13" max="13" width="16" style="3" hidden="1" customWidth="1" outlineLevel="1"/>
    <col min="14" max="14" width="9.140625" style="3" hidden="1" customWidth="1" outlineLevel="1"/>
    <col min="15" max="15" width="10.28515625" style="3" hidden="1" customWidth="1" outlineLevel="1"/>
    <col min="16" max="16" width="15.140625" style="3" hidden="1" customWidth="1" outlineLevel="1"/>
    <col min="17" max="17" width="11.28515625" style="3" hidden="1" customWidth="1" outlineLevel="1"/>
    <col min="18" max="18" width="11.5703125" style="3" hidden="1" customWidth="1" outlineLevel="1"/>
    <col min="19" max="27" width="9.140625" style="3" hidden="1" customWidth="1" outlineLevel="1"/>
    <col min="28" max="28" width="9.140625" style="3" collapsed="1"/>
    <col min="29" max="16384" width="9.140625" style="3"/>
  </cols>
  <sheetData>
    <row r="1" spans="1:18" s="60" customFormat="1" ht="5.25" customHeight="1" thickBot="1" x14ac:dyDescent="0.3">
      <c r="A1" s="48"/>
      <c r="B1" s="108"/>
      <c r="C1" s="272"/>
      <c r="D1" s="272"/>
      <c r="E1" s="272"/>
      <c r="F1" s="272"/>
      <c r="G1" s="272"/>
      <c r="H1" s="48"/>
      <c r="I1" s="48"/>
      <c r="J1" s="48"/>
      <c r="K1" s="48"/>
      <c r="L1" s="48"/>
    </row>
    <row r="2" spans="1:18" s="60" customFormat="1" ht="20.25" thickBot="1" x14ac:dyDescent="0.3">
      <c r="A2" s="48"/>
      <c r="B2" s="108"/>
      <c r="C2" s="273" t="s">
        <v>55</v>
      </c>
      <c r="D2" s="273"/>
      <c r="E2" s="273"/>
      <c r="F2" s="273"/>
      <c r="G2" s="273"/>
      <c r="H2" s="302" t="s">
        <v>752</v>
      </c>
      <c r="I2" s="303"/>
      <c r="J2" s="304"/>
      <c r="K2" s="277" t="str">
        <f>IF(COUNTIF($L$18:$L$46,"Incomplete")&gt;0,"Please complete the form fully","")</f>
        <v/>
      </c>
      <c r="L2" s="277"/>
    </row>
    <row r="3" spans="1:18" s="60" customFormat="1" ht="20.25" customHeight="1" thickBot="1" x14ac:dyDescent="0.3">
      <c r="A3" s="48"/>
      <c r="B3" s="108"/>
      <c r="C3" s="253" t="s">
        <v>56</v>
      </c>
      <c r="D3" s="253"/>
      <c r="E3" s="253"/>
      <c r="F3" s="255" t="str">
        <f>IF(OR($K$2="Please complete the form fully",$I$47=0),"Form incomplete",HYPERLINK("mailto:" &amp; 'Email Data'!$B$2 &amp; "?subject=" &amp; 'Email Data'!$D$3 &amp; "&amp;body=" &amp; 'Email Data'!$F$5, "Send Email"))</f>
        <v>Form incomplete</v>
      </c>
      <c r="G3" s="254" t="str">
        <f>IF(F3="Form incomplete","Link won't work until form is complete","")</f>
        <v>Link won't work until form is complete</v>
      </c>
      <c r="H3" s="305"/>
      <c r="I3" s="306"/>
      <c r="J3" s="307"/>
      <c r="K3" s="48"/>
      <c r="L3" s="48"/>
    </row>
    <row r="4" spans="1:18" s="60" customFormat="1" ht="18.75" customHeight="1" thickBot="1" x14ac:dyDescent="0.3">
      <c r="A4" s="48"/>
      <c r="B4" s="108"/>
      <c r="C4" s="274" t="s">
        <v>76</v>
      </c>
      <c r="D4" s="274"/>
      <c r="E4" s="274"/>
      <c r="F4" s="274"/>
      <c r="G4" s="274"/>
      <c r="H4" s="308"/>
      <c r="I4" s="309"/>
      <c r="J4" s="310"/>
      <c r="K4" s="48"/>
      <c r="L4" s="48"/>
    </row>
    <row r="5" spans="1:18" s="60" customFormat="1" ht="24" customHeight="1" x14ac:dyDescent="0.25">
      <c r="A5" s="48"/>
      <c r="B5" s="108"/>
      <c r="C5" s="275" t="s">
        <v>751</v>
      </c>
      <c r="D5" s="276"/>
      <c r="E5" s="276"/>
      <c r="F5" s="276"/>
      <c r="G5" s="276"/>
      <c r="H5" s="250"/>
      <c r="I5" s="48"/>
      <c r="J5" s="48"/>
      <c r="K5" s="48"/>
      <c r="L5" s="48"/>
    </row>
    <row r="6" spans="1:18" s="60" customFormat="1" ht="16.5" customHeight="1" x14ac:dyDescent="0.25">
      <c r="A6" s="288" t="s">
        <v>25</v>
      </c>
      <c r="B6" s="288"/>
      <c r="C6" s="110" t="s">
        <v>23</v>
      </c>
      <c r="D6" s="109"/>
      <c r="E6" s="110"/>
      <c r="F6" s="138" t="s">
        <v>122</v>
      </c>
      <c r="G6" s="138"/>
      <c r="H6" s="110"/>
      <c r="I6" s="110"/>
      <c r="J6" s="109"/>
      <c r="K6" s="109"/>
      <c r="L6" s="109"/>
    </row>
    <row r="7" spans="1:18" s="59" customFormat="1" ht="6" customHeight="1" x14ac:dyDescent="0.25">
      <c r="A7" s="290"/>
      <c r="B7" s="290"/>
      <c r="C7" s="290"/>
      <c r="D7" s="290"/>
      <c r="E7" s="290"/>
      <c r="F7" s="290"/>
      <c r="G7" s="290"/>
      <c r="H7" s="290"/>
      <c r="I7" s="48"/>
      <c r="J7" s="48"/>
      <c r="K7" s="48"/>
      <c r="L7" s="48"/>
    </row>
    <row r="8" spans="1:18" ht="15" customHeight="1" x14ac:dyDescent="0.25">
      <c r="A8" s="30"/>
      <c r="B8" s="42" t="s">
        <v>118</v>
      </c>
      <c r="C8" s="291"/>
      <c r="D8" s="292"/>
      <c r="E8" s="48"/>
      <c r="F8" s="293" t="s">
        <v>120</v>
      </c>
      <c r="G8" s="294"/>
      <c r="H8" s="293" t="s">
        <v>121</v>
      </c>
      <c r="I8" s="278" t="str">
        <f>CONCATENATE($G$8," (",ExpenseForm!$C$11,") for ",ExpenseForm!$E$76)</f>
        <v xml:space="preserve"> () for 0</v>
      </c>
      <c r="J8" s="279"/>
      <c r="K8" s="280"/>
      <c r="L8" s="59"/>
    </row>
    <row r="9" spans="1:18" ht="5.25" customHeight="1" x14ac:dyDescent="0.25">
      <c r="A9" s="30"/>
      <c r="B9" s="30"/>
      <c r="C9" s="30"/>
      <c r="D9" s="43"/>
      <c r="E9" s="48"/>
      <c r="F9" s="293"/>
      <c r="G9" s="295"/>
      <c r="H9" s="293"/>
      <c r="I9" s="281"/>
      <c r="J9" s="282"/>
      <c r="K9" s="283"/>
      <c r="L9" s="59"/>
    </row>
    <row r="10" spans="1:18" x14ac:dyDescent="0.25">
      <c r="A10" s="30"/>
      <c r="B10" s="42" t="s">
        <v>119</v>
      </c>
      <c r="C10" s="298"/>
      <c r="D10" s="299"/>
      <c r="E10" s="48"/>
      <c r="F10" s="293"/>
      <c r="G10" s="295"/>
      <c r="H10" s="293"/>
      <c r="I10" s="281"/>
      <c r="J10" s="282"/>
      <c r="K10" s="283"/>
      <c r="L10" s="59"/>
      <c r="O10" s="104" t="s">
        <v>197</v>
      </c>
      <c r="P10" s="104" t="s">
        <v>91</v>
      </c>
      <c r="Q10" s="29"/>
    </row>
    <row r="11" spans="1:18" ht="6" customHeight="1" thickBot="1" x14ac:dyDescent="0.3">
      <c r="A11" s="30"/>
      <c r="B11" s="30"/>
      <c r="C11" s="30"/>
      <c r="D11" s="65"/>
      <c r="E11" s="48"/>
      <c r="F11" s="293"/>
      <c r="G11" s="295"/>
      <c r="H11" s="293"/>
      <c r="I11" s="281"/>
      <c r="J11" s="282"/>
      <c r="K11" s="283"/>
      <c r="L11" s="59"/>
      <c r="O11" s="29"/>
      <c r="P11" s="29"/>
      <c r="Q11" s="29"/>
    </row>
    <row r="12" spans="1:18" ht="15.75" thickBot="1" x14ac:dyDescent="0.3">
      <c r="A12" s="30"/>
      <c r="B12" s="42" t="s">
        <v>128</v>
      </c>
      <c r="C12" s="300"/>
      <c r="D12" s="301"/>
      <c r="E12" s="48"/>
      <c r="F12" s="293"/>
      <c r="G12" s="296"/>
      <c r="H12" s="297"/>
      <c r="I12" s="284"/>
      <c r="J12" s="285"/>
      <c r="K12" s="286"/>
      <c r="L12" s="59"/>
      <c r="O12" s="229" t="str">
        <f>IFERROR(INDEX(DataSource!P:P,MATCH(Admin!C12,DataSource!O:O,0)),"")</f>
        <v/>
      </c>
      <c r="P12" s="105" t="str">
        <f>IFERROR(INDEX(DataSource!Q:Q,MATCH(Admin!C12,DataSource!O:O,0)),"")</f>
        <v/>
      </c>
      <c r="Q12" s="29"/>
    </row>
    <row r="13" spans="1:18" ht="6" customHeight="1" x14ac:dyDescent="0.25">
      <c r="A13" s="287"/>
      <c r="B13" s="287"/>
      <c r="C13" s="287"/>
      <c r="D13" s="287"/>
      <c r="E13" s="287"/>
      <c r="F13" s="287"/>
      <c r="G13" s="287"/>
      <c r="H13" s="287"/>
      <c r="I13" s="61"/>
      <c r="J13" s="61"/>
      <c r="K13" s="61"/>
      <c r="L13" s="61"/>
    </row>
    <row r="14" spans="1:18" s="60" customFormat="1" ht="15.75" customHeight="1" x14ac:dyDescent="0.25">
      <c r="A14" s="288" t="s">
        <v>18</v>
      </c>
      <c r="B14" s="288"/>
      <c r="C14" s="110" t="s">
        <v>129</v>
      </c>
      <c r="D14" s="109"/>
      <c r="E14" s="110"/>
      <c r="F14" s="110"/>
      <c r="G14" s="110"/>
      <c r="H14" s="110"/>
      <c r="I14" s="110"/>
      <c r="J14" s="109"/>
      <c r="K14" s="109"/>
      <c r="L14" s="109"/>
    </row>
    <row r="15" spans="1:18" s="60" customFormat="1" ht="5.25" customHeight="1" thickBot="1" x14ac:dyDescent="0.3">
      <c r="A15" s="289"/>
      <c r="B15" s="289"/>
      <c r="C15" s="110"/>
      <c r="D15" s="109"/>
      <c r="E15" s="110"/>
      <c r="F15" s="110"/>
      <c r="G15" s="110"/>
      <c r="H15" s="110"/>
      <c r="I15" s="110"/>
      <c r="J15" s="109"/>
      <c r="K15" s="109"/>
      <c r="L15" s="109"/>
    </row>
    <row r="16" spans="1:18" s="1" customFormat="1" ht="15" customHeight="1" x14ac:dyDescent="0.25">
      <c r="A16" s="131" t="s">
        <v>126</v>
      </c>
      <c r="B16" s="131" t="s">
        <v>127</v>
      </c>
      <c r="C16" s="268" t="s">
        <v>736</v>
      </c>
      <c r="D16" s="269"/>
      <c r="E16" s="132" t="s">
        <v>19</v>
      </c>
      <c r="F16" s="133" t="s">
        <v>69</v>
      </c>
      <c r="G16" s="133" t="s">
        <v>70</v>
      </c>
      <c r="H16" s="133" t="s">
        <v>3</v>
      </c>
      <c r="I16" s="133" t="s">
        <v>1</v>
      </c>
      <c r="J16" s="133" t="s">
        <v>8</v>
      </c>
      <c r="K16" s="134" t="s">
        <v>22</v>
      </c>
      <c r="L16" s="113" t="s">
        <v>96</v>
      </c>
      <c r="M16" s="1" t="s">
        <v>99</v>
      </c>
      <c r="N16" s="1" t="s">
        <v>194</v>
      </c>
      <c r="O16" s="1" t="s">
        <v>195</v>
      </c>
      <c r="Q16" s="228" t="s">
        <v>203</v>
      </c>
      <c r="R16" s="228" t="s">
        <v>204</v>
      </c>
    </row>
    <row r="17" spans="1:18" s="4" customFormat="1" ht="36" x14ac:dyDescent="0.25">
      <c r="A17" s="213" t="s">
        <v>196</v>
      </c>
      <c r="B17" s="213" t="s">
        <v>735</v>
      </c>
      <c r="C17" s="270"/>
      <c r="D17" s="271"/>
      <c r="E17" s="136" t="s">
        <v>21</v>
      </c>
      <c r="F17" s="137" t="s">
        <v>68</v>
      </c>
      <c r="G17" s="106" t="s">
        <v>81</v>
      </c>
      <c r="H17" s="137" t="s">
        <v>100</v>
      </c>
      <c r="I17" s="137" t="s">
        <v>101</v>
      </c>
      <c r="J17" s="137"/>
      <c r="K17" s="135"/>
      <c r="L17" s="224" t="s">
        <v>92</v>
      </c>
    </row>
    <row r="18" spans="1:18" s="31" customFormat="1" ht="15" customHeight="1" x14ac:dyDescent="0.25">
      <c r="A18" s="266" t="str">
        <f>IFERROR(_xlfn.XLOOKUP(ExpenseForm!Q47,'Purchase Items'!$H:$H,'Purchase Items'!$J:$J),"")</f>
        <v/>
      </c>
      <c r="B18" s="122"/>
      <c r="C18" s="223"/>
      <c r="D18" s="223"/>
      <c r="E18" s="64" t="str">
        <f>IF(ExpenseForm!A47&lt;&gt;"",ExpenseForm!A47,"")</f>
        <v/>
      </c>
      <c r="F18" s="66" t="str">
        <f>IF(ExpenseForm!B47&lt;&gt;"",ExpenseForm!B47,"")</f>
        <v/>
      </c>
      <c r="G18" s="66" t="str">
        <f>IF(ExpenseForm!C47&lt;&gt;"",F18&amp;" - "&amp;ExpenseForm!C47,"")</f>
        <v/>
      </c>
      <c r="H18" s="68" t="str">
        <f>IF(ExpenseForm!D47&lt;&gt;"",ExpenseForm!D47,"")</f>
        <v/>
      </c>
      <c r="I18" s="114" t="str">
        <f>IF(ExpenseForm!E47&lt;&gt;"",ExpenseForm!E47,"")</f>
        <v/>
      </c>
      <c r="J18" s="62" t="str">
        <f>IF(ExpenseForm!F47&lt;&gt;"",ExpenseForm!F47,"")</f>
        <v/>
      </c>
      <c r="K18" s="62" t="str">
        <f>IF(ExpenseForm!G47&lt;&gt;"",ExpenseForm!G47,"")</f>
        <v/>
      </c>
      <c r="L18" s="116" t="str">
        <f>IF(SUM(M18:O18)=0,"",IF(SUM(M18:O18)&lt;3,"Incomplete","OK"))</f>
        <v/>
      </c>
      <c r="M18" s="31">
        <f>IF(ExpenseForm!I47="OK",1,0)</f>
        <v>0</v>
      </c>
      <c r="N18" s="31">
        <f>IF(A18&lt;&gt;"",1,0)</f>
        <v>0</v>
      </c>
      <c r="O18" s="31">
        <f t="shared" ref="O18" si="0">IF(B18&lt;&gt;"",1,0)</f>
        <v>0</v>
      </c>
      <c r="Q18" s="31" t="str">
        <f>IF(A18&lt;&gt;"",INDEX('Purchase Items'!$A:$A,MATCH(Admin!A18,'Purchase Items'!$J:$J,0)),"")</f>
        <v/>
      </c>
      <c r="R18" s="31" t="str">
        <f>IF(A18&lt;&gt;"",INDEX('Purchase Items'!$C:$C,MATCH(Admin!Q18,'Purchase Items'!$A:$A,0)),"")</f>
        <v/>
      </c>
    </row>
    <row r="19" spans="1:18" s="31" customFormat="1" ht="15" customHeight="1" x14ac:dyDescent="0.25">
      <c r="A19" s="266" t="str">
        <f>IFERROR(_xlfn.XLOOKUP(ExpenseForm!Q48,'Purchase Items'!$H:$H,'Purchase Items'!$J:$J),"")</f>
        <v/>
      </c>
      <c r="B19" s="122"/>
      <c r="C19" s="223"/>
      <c r="D19" s="223"/>
      <c r="E19" s="64" t="str">
        <f>IF(ExpenseForm!A48&lt;&gt;"",ExpenseForm!A48,"")</f>
        <v/>
      </c>
      <c r="F19" s="67" t="str">
        <f>IF(ExpenseForm!B48&lt;&gt;"",ExpenseForm!B48,"")</f>
        <v/>
      </c>
      <c r="G19" s="67" t="str">
        <f>IF(ExpenseForm!C48&lt;&gt;"",F19&amp;" - "&amp;ExpenseForm!C48,"")</f>
        <v/>
      </c>
      <c r="H19" s="69" t="str">
        <f>IF(ExpenseForm!D48&lt;&gt;"",ExpenseForm!D48,"")</f>
        <v/>
      </c>
      <c r="I19" s="114" t="str">
        <f>IF(ExpenseForm!E48&lt;&gt;"",ExpenseForm!E48,"")</f>
        <v/>
      </c>
      <c r="J19" s="62" t="str">
        <f>IF(ExpenseForm!F48&lt;&gt;"",ExpenseForm!F48,"")</f>
        <v/>
      </c>
      <c r="K19" s="62" t="str">
        <f>IF(ExpenseForm!G48&lt;&gt;"",ExpenseForm!G48,"")</f>
        <v/>
      </c>
      <c r="L19" s="116" t="str">
        <f t="shared" ref="L19:L46" si="1">IF(SUM(M19:O19)=0,"",IF(SUM(M19:O19)&lt;3,"Incomplete","OK"))</f>
        <v/>
      </c>
      <c r="M19" s="31">
        <f>IF(ExpenseForm!I48="OK",1,0)</f>
        <v>0</v>
      </c>
      <c r="N19" s="31">
        <f t="shared" ref="N19:N46" si="2">IF(A19&lt;&gt;"",1,0)</f>
        <v>0</v>
      </c>
      <c r="O19" s="31">
        <f t="shared" ref="O19:O46" si="3">IF(B19&lt;&gt;"",1,0)</f>
        <v>0</v>
      </c>
      <c r="Q19" s="31" t="str">
        <f>IF(A19&lt;&gt;"",INDEX('Purchase Items'!$A:$A,MATCH(Admin!A19,'Purchase Items'!$J:$J,0)),"")</f>
        <v/>
      </c>
      <c r="R19" s="31" t="str">
        <f>IF(A19&lt;&gt;"",INDEX('Purchase Items'!$C:$C,MATCH(Admin!Q19,'Purchase Items'!$A:$A,0)),"")</f>
        <v/>
      </c>
    </row>
    <row r="20" spans="1:18" s="31" customFormat="1" ht="15" customHeight="1" x14ac:dyDescent="0.25">
      <c r="A20" s="266" t="str">
        <f>IFERROR(_xlfn.XLOOKUP(ExpenseForm!Q49,'Purchase Items'!$H:$H,'Purchase Items'!$J:$J),"")</f>
        <v/>
      </c>
      <c r="B20" s="122"/>
      <c r="C20" s="223"/>
      <c r="D20" s="223"/>
      <c r="E20" s="64" t="str">
        <f>IF(ExpenseForm!A49&lt;&gt;"",ExpenseForm!A49,"")</f>
        <v/>
      </c>
      <c r="F20" s="67" t="str">
        <f>IF(ExpenseForm!B49&lt;&gt;"",ExpenseForm!B49,"")</f>
        <v/>
      </c>
      <c r="G20" s="67" t="str">
        <f>IF(ExpenseForm!C49&lt;&gt;"",F20&amp;" - "&amp;ExpenseForm!C49,"")</f>
        <v/>
      </c>
      <c r="H20" s="69" t="str">
        <f>IF(ExpenseForm!D49&lt;&gt;"",ExpenseForm!D49,"")</f>
        <v/>
      </c>
      <c r="I20" s="114" t="str">
        <f>IF(ExpenseForm!E49&lt;&gt;"",ExpenseForm!E49,"")</f>
        <v/>
      </c>
      <c r="J20" s="62" t="str">
        <f>IF(ExpenseForm!F49&lt;&gt;"",ExpenseForm!F49,"")</f>
        <v/>
      </c>
      <c r="K20" s="62" t="str">
        <f>IF(ExpenseForm!G49&lt;&gt;"",ExpenseForm!G49,"")</f>
        <v/>
      </c>
      <c r="L20" s="116" t="str">
        <f t="shared" si="1"/>
        <v/>
      </c>
      <c r="M20" s="31">
        <f>IF(ExpenseForm!I49="OK",1,0)</f>
        <v>0</v>
      </c>
      <c r="N20" s="31">
        <f t="shared" si="2"/>
        <v>0</v>
      </c>
      <c r="O20" s="31">
        <f t="shared" si="3"/>
        <v>0</v>
      </c>
      <c r="Q20" s="31" t="str">
        <f>IF(A20&lt;&gt;"",INDEX('Purchase Items'!$A:$A,MATCH(Admin!A20,'Purchase Items'!$J:$J,0)),"")</f>
        <v/>
      </c>
      <c r="R20" s="31" t="str">
        <f>IF(A20&lt;&gt;"",INDEX('Purchase Items'!$C:$C,MATCH(Admin!Q20,'Purchase Items'!$A:$A,0)),"")</f>
        <v/>
      </c>
    </row>
    <row r="21" spans="1:18" s="31" customFormat="1" ht="15" customHeight="1" x14ac:dyDescent="0.25">
      <c r="A21" s="266" t="str">
        <f>IFERROR(_xlfn.XLOOKUP(ExpenseForm!Q50,'Purchase Items'!$H:$H,'Purchase Items'!$J:$J),"")</f>
        <v/>
      </c>
      <c r="B21" s="122"/>
      <c r="C21" s="223"/>
      <c r="D21" s="223"/>
      <c r="E21" s="64" t="str">
        <f>IF(ExpenseForm!A50&lt;&gt;"",ExpenseForm!A50,"")</f>
        <v/>
      </c>
      <c r="F21" s="67" t="str">
        <f>IF(ExpenseForm!B50&lt;&gt;"",ExpenseForm!B50,"")</f>
        <v/>
      </c>
      <c r="G21" s="67" t="str">
        <f>IF(ExpenseForm!C50&lt;&gt;"",F21&amp;" - "&amp;ExpenseForm!C50,"")</f>
        <v/>
      </c>
      <c r="H21" s="69" t="str">
        <f>IF(ExpenseForm!D50&lt;&gt;"",ExpenseForm!D50,"")</f>
        <v/>
      </c>
      <c r="I21" s="114" t="str">
        <f>IF(ExpenseForm!E50&lt;&gt;"",ExpenseForm!E50,"")</f>
        <v/>
      </c>
      <c r="J21" s="62" t="str">
        <f>IF(ExpenseForm!F50&lt;&gt;"",ExpenseForm!F50,"")</f>
        <v/>
      </c>
      <c r="K21" s="62" t="str">
        <f>IF(ExpenseForm!G50&lt;&gt;"",ExpenseForm!G50,"")</f>
        <v/>
      </c>
      <c r="L21" s="116" t="str">
        <f t="shared" si="1"/>
        <v/>
      </c>
      <c r="M21" s="31">
        <f>IF(ExpenseForm!I50="OK",1,0)</f>
        <v>0</v>
      </c>
      <c r="N21" s="31">
        <f t="shared" si="2"/>
        <v>0</v>
      </c>
      <c r="O21" s="31">
        <f t="shared" si="3"/>
        <v>0</v>
      </c>
      <c r="Q21" s="31" t="str">
        <f>IF(A21&lt;&gt;"",INDEX('Purchase Items'!$A:$A,MATCH(Admin!A21,'Purchase Items'!$J:$J,0)),"")</f>
        <v/>
      </c>
      <c r="R21" s="31" t="str">
        <f>IF(A21&lt;&gt;"",INDEX('Purchase Items'!$C:$C,MATCH(Admin!Q21,'Purchase Items'!$A:$A,0)),"")</f>
        <v/>
      </c>
    </row>
    <row r="22" spans="1:18" s="31" customFormat="1" ht="12.75" x14ac:dyDescent="0.25">
      <c r="A22" s="266" t="str">
        <f>IFERROR(_xlfn.XLOOKUP(ExpenseForm!Q51,'Purchase Items'!$H:$H,'Purchase Items'!$J:$J),"")</f>
        <v/>
      </c>
      <c r="B22" s="122"/>
      <c r="C22" s="223"/>
      <c r="D22" s="223"/>
      <c r="E22" s="64" t="str">
        <f>IF(ExpenseForm!A51&lt;&gt;"",ExpenseForm!A51,"")</f>
        <v/>
      </c>
      <c r="F22" s="67" t="str">
        <f>IF(ExpenseForm!B51&lt;&gt;"",ExpenseForm!B51,"")</f>
        <v/>
      </c>
      <c r="G22" s="67" t="str">
        <f>IF(ExpenseForm!C51&lt;&gt;"",F22&amp;" - "&amp;ExpenseForm!C51,"")</f>
        <v/>
      </c>
      <c r="H22" s="69" t="str">
        <f>IF(ExpenseForm!D51&lt;&gt;"",ExpenseForm!D51,"")</f>
        <v/>
      </c>
      <c r="I22" s="114" t="str">
        <f>IF(ExpenseForm!E51&lt;&gt;"",ExpenseForm!E51,"")</f>
        <v/>
      </c>
      <c r="J22" s="62" t="str">
        <f>IF(ExpenseForm!F51&lt;&gt;"",ExpenseForm!F51,"")</f>
        <v/>
      </c>
      <c r="K22" s="62" t="str">
        <f>IF(ExpenseForm!G51&lt;&gt;"",ExpenseForm!G51,"")</f>
        <v/>
      </c>
      <c r="L22" s="116" t="str">
        <f t="shared" si="1"/>
        <v/>
      </c>
      <c r="M22" s="31">
        <f>IF(ExpenseForm!I51="OK",1,0)</f>
        <v>0</v>
      </c>
      <c r="N22" s="31">
        <f t="shared" si="2"/>
        <v>0</v>
      </c>
      <c r="O22" s="31">
        <f t="shared" si="3"/>
        <v>0</v>
      </c>
      <c r="Q22" s="31" t="str">
        <f>IF(A22&lt;&gt;"",INDEX('Purchase Items'!$A:$A,MATCH(Admin!A22,'Purchase Items'!$J:$J,0)),"")</f>
        <v/>
      </c>
      <c r="R22" s="31" t="str">
        <f>IF(A22&lt;&gt;"",INDEX('Purchase Items'!$C:$C,MATCH(Admin!Q22,'Purchase Items'!$A:$A,0)),"")</f>
        <v/>
      </c>
    </row>
    <row r="23" spans="1:18" s="31" customFormat="1" ht="12.75" x14ac:dyDescent="0.25">
      <c r="A23" s="266" t="str">
        <f>IFERROR(_xlfn.XLOOKUP(ExpenseForm!Q52,'Purchase Items'!$H:$H,'Purchase Items'!$J:$J),"")</f>
        <v/>
      </c>
      <c r="B23" s="122"/>
      <c r="C23" s="223"/>
      <c r="D23" s="223"/>
      <c r="E23" s="64" t="str">
        <f>IF(ExpenseForm!A52&lt;&gt;"",ExpenseForm!A52,"")</f>
        <v/>
      </c>
      <c r="F23" s="67" t="str">
        <f>IF(ExpenseForm!B52&lt;&gt;"",ExpenseForm!B52,"")</f>
        <v/>
      </c>
      <c r="G23" s="67" t="str">
        <f>IF(ExpenseForm!C52&lt;&gt;"",F23&amp;" - "&amp;ExpenseForm!C52,"")</f>
        <v/>
      </c>
      <c r="H23" s="69" t="str">
        <f>IF(ExpenseForm!D52&lt;&gt;"",ExpenseForm!D52,"")</f>
        <v/>
      </c>
      <c r="I23" s="114" t="str">
        <f>IF(ExpenseForm!E52&lt;&gt;"",ExpenseForm!E52,"")</f>
        <v/>
      </c>
      <c r="J23" s="62" t="str">
        <f>IF(ExpenseForm!F52&lt;&gt;"",ExpenseForm!F52,"")</f>
        <v/>
      </c>
      <c r="K23" s="62" t="str">
        <f>IF(ExpenseForm!G52&lt;&gt;"",ExpenseForm!G52,"")</f>
        <v/>
      </c>
      <c r="L23" s="116" t="str">
        <f t="shared" si="1"/>
        <v/>
      </c>
      <c r="M23" s="31">
        <f>IF(ExpenseForm!I52="OK",1,0)</f>
        <v>0</v>
      </c>
      <c r="N23" s="31">
        <f t="shared" si="2"/>
        <v>0</v>
      </c>
      <c r="O23" s="31">
        <f t="shared" si="3"/>
        <v>0</v>
      </c>
      <c r="Q23" s="31" t="str">
        <f>IF(A23&lt;&gt;"",INDEX('Purchase Items'!$A:$A,MATCH(Admin!A23,'Purchase Items'!$J:$J,0)),"")</f>
        <v/>
      </c>
      <c r="R23" s="31" t="str">
        <f>IF(A23&lt;&gt;"",INDEX('Purchase Items'!$C:$C,MATCH(Admin!Q23,'Purchase Items'!$A:$A,0)),"")</f>
        <v/>
      </c>
    </row>
    <row r="24" spans="1:18" s="31" customFormat="1" ht="12.75" x14ac:dyDescent="0.25">
      <c r="A24" s="266" t="str">
        <f>IFERROR(_xlfn.XLOOKUP(ExpenseForm!Q53,'Purchase Items'!$H:$H,'Purchase Items'!$J:$J),"")</f>
        <v/>
      </c>
      <c r="B24" s="122"/>
      <c r="C24" s="223"/>
      <c r="D24" s="223"/>
      <c r="E24" s="64" t="str">
        <f>IF(ExpenseForm!A53&lt;&gt;"",ExpenseForm!A53,"")</f>
        <v/>
      </c>
      <c r="F24" s="67" t="str">
        <f>IF(ExpenseForm!B53&lt;&gt;"",ExpenseForm!B53,"")</f>
        <v/>
      </c>
      <c r="G24" s="67" t="str">
        <f>IF(ExpenseForm!C53&lt;&gt;"",F24&amp;" - "&amp;ExpenseForm!C53,"")</f>
        <v/>
      </c>
      <c r="H24" s="69" t="str">
        <f>IF(ExpenseForm!D53&lt;&gt;"",ExpenseForm!D53,"")</f>
        <v/>
      </c>
      <c r="I24" s="114" t="str">
        <f>IF(ExpenseForm!E53&lt;&gt;"",ExpenseForm!E53,"")</f>
        <v/>
      </c>
      <c r="J24" s="62" t="str">
        <f>IF(ExpenseForm!F53&lt;&gt;"",ExpenseForm!F53,"")</f>
        <v/>
      </c>
      <c r="K24" s="62" t="str">
        <f>IF(ExpenseForm!G53&lt;&gt;"",ExpenseForm!G53,"")</f>
        <v/>
      </c>
      <c r="L24" s="116" t="str">
        <f t="shared" si="1"/>
        <v/>
      </c>
      <c r="M24" s="31">
        <f>IF(ExpenseForm!I53="OK",1,0)</f>
        <v>0</v>
      </c>
      <c r="N24" s="31">
        <f t="shared" si="2"/>
        <v>0</v>
      </c>
      <c r="O24" s="31">
        <f t="shared" si="3"/>
        <v>0</v>
      </c>
      <c r="Q24" s="31" t="str">
        <f>IF(A24&lt;&gt;"",INDEX('Purchase Items'!$A:$A,MATCH(Admin!A24,'Purchase Items'!$J:$J,0)),"")</f>
        <v/>
      </c>
      <c r="R24" s="31" t="str">
        <f>IF(A24&lt;&gt;"",INDEX('Purchase Items'!$C:$C,MATCH(Admin!Q24,'Purchase Items'!$A:$A,0)),"")</f>
        <v/>
      </c>
    </row>
    <row r="25" spans="1:18" s="31" customFormat="1" ht="12.75" x14ac:dyDescent="0.25">
      <c r="A25" s="266" t="str">
        <f>IFERROR(_xlfn.XLOOKUP(ExpenseForm!Q54,'Purchase Items'!$H:$H,'Purchase Items'!$J:$J),"")</f>
        <v/>
      </c>
      <c r="B25" s="122"/>
      <c r="C25" s="223"/>
      <c r="D25" s="223"/>
      <c r="E25" s="64" t="str">
        <f>IF(ExpenseForm!A54&lt;&gt;"",ExpenseForm!A54,"")</f>
        <v/>
      </c>
      <c r="F25" s="67" t="str">
        <f>IF(ExpenseForm!B54&lt;&gt;"",ExpenseForm!B54,"")</f>
        <v/>
      </c>
      <c r="G25" s="67" t="str">
        <f>IF(ExpenseForm!C54&lt;&gt;"",F25&amp;" - "&amp;ExpenseForm!C54,"")</f>
        <v/>
      </c>
      <c r="H25" s="69" t="str">
        <f>IF(ExpenseForm!D54&lt;&gt;"",ExpenseForm!D54,"")</f>
        <v/>
      </c>
      <c r="I25" s="114" t="str">
        <f>IF(ExpenseForm!E54&lt;&gt;"",ExpenseForm!E54,"")</f>
        <v/>
      </c>
      <c r="J25" s="62" t="str">
        <f>IF(ExpenseForm!F54&lt;&gt;"",ExpenseForm!F54,"")</f>
        <v/>
      </c>
      <c r="K25" s="62" t="str">
        <f>IF(ExpenseForm!G54&lt;&gt;"",ExpenseForm!G54,"")</f>
        <v/>
      </c>
      <c r="L25" s="116" t="str">
        <f t="shared" si="1"/>
        <v/>
      </c>
      <c r="M25" s="31">
        <f>IF(ExpenseForm!I54="OK",1,0)</f>
        <v>0</v>
      </c>
      <c r="N25" s="31">
        <f t="shared" si="2"/>
        <v>0</v>
      </c>
      <c r="O25" s="31">
        <f t="shared" si="3"/>
        <v>0</v>
      </c>
      <c r="Q25" s="31" t="str">
        <f>IF(A25&lt;&gt;"",INDEX('Purchase Items'!$A:$A,MATCH(Admin!A25,'Purchase Items'!$J:$J,0)),"")</f>
        <v/>
      </c>
      <c r="R25" s="31" t="str">
        <f>IF(A25&lt;&gt;"",INDEX('Purchase Items'!$C:$C,MATCH(Admin!Q25,'Purchase Items'!$A:$A,0)),"")</f>
        <v/>
      </c>
    </row>
    <row r="26" spans="1:18" s="31" customFormat="1" ht="12.75" x14ac:dyDescent="0.25">
      <c r="A26" s="266" t="str">
        <f>IFERROR(_xlfn.XLOOKUP(ExpenseForm!Q55,'Purchase Items'!$H:$H,'Purchase Items'!$J:$J),"")</f>
        <v/>
      </c>
      <c r="B26" s="122"/>
      <c r="C26" s="223"/>
      <c r="D26" s="223"/>
      <c r="E26" s="64" t="str">
        <f>IF(ExpenseForm!A55&lt;&gt;"",ExpenseForm!A55,"")</f>
        <v/>
      </c>
      <c r="F26" s="67" t="str">
        <f>IF(ExpenseForm!B55&lt;&gt;"",ExpenseForm!B55,"")</f>
        <v/>
      </c>
      <c r="G26" s="67" t="str">
        <f>IF(ExpenseForm!C55&lt;&gt;"",F26&amp;" - "&amp;ExpenseForm!C55,"")</f>
        <v/>
      </c>
      <c r="H26" s="69" t="str">
        <f>IF(ExpenseForm!D55&lt;&gt;"",ExpenseForm!D55,"")</f>
        <v/>
      </c>
      <c r="I26" s="114" t="str">
        <f>IF(ExpenseForm!E55&lt;&gt;"",ExpenseForm!E55,"")</f>
        <v/>
      </c>
      <c r="J26" s="62" t="str">
        <f>IF(ExpenseForm!F55&lt;&gt;"",ExpenseForm!F55,"")</f>
        <v/>
      </c>
      <c r="K26" s="62" t="str">
        <f>IF(ExpenseForm!G55&lt;&gt;"",ExpenseForm!G55,"")</f>
        <v/>
      </c>
      <c r="L26" s="116" t="str">
        <f t="shared" si="1"/>
        <v/>
      </c>
      <c r="M26" s="31">
        <f>IF(ExpenseForm!I55="OK",1,0)</f>
        <v>0</v>
      </c>
      <c r="N26" s="31">
        <f t="shared" si="2"/>
        <v>0</v>
      </c>
      <c r="O26" s="31">
        <f t="shared" si="3"/>
        <v>0</v>
      </c>
      <c r="Q26" s="31" t="str">
        <f>IF(A26&lt;&gt;"",INDEX('Purchase Items'!$A:$A,MATCH(Admin!A26,'Purchase Items'!$J:$J,0)),"")</f>
        <v/>
      </c>
      <c r="R26" s="31" t="str">
        <f>IF(A26&lt;&gt;"",INDEX('Purchase Items'!$C:$C,MATCH(Admin!Q26,'Purchase Items'!$A:$A,0)),"")</f>
        <v/>
      </c>
    </row>
    <row r="27" spans="1:18" s="31" customFormat="1" ht="12.75" x14ac:dyDescent="0.25">
      <c r="A27" s="266" t="str">
        <f>IFERROR(_xlfn.XLOOKUP(ExpenseForm!Q56,'Purchase Items'!$H:$H,'Purchase Items'!$J:$J),"")</f>
        <v/>
      </c>
      <c r="B27" s="122"/>
      <c r="C27" s="223"/>
      <c r="D27" s="223"/>
      <c r="E27" s="64" t="str">
        <f>IF(ExpenseForm!A56&lt;&gt;"",ExpenseForm!A56,"")</f>
        <v/>
      </c>
      <c r="F27" s="67" t="str">
        <f>IF(ExpenseForm!B56&lt;&gt;"",ExpenseForm!B56,"")</f>
        <v/>
      </c>
      <c r="G27" s="67" t="str">
        <f>IF(ExpenseForm!C56&lt;&gt;"",F27&amp;" - "&amp;ExpenseForm!C56,"")</f>
        <v/>
      </c>
      <c r="H27" s="69" t="str">
        <f>IF(ExpenseForm!D56&lt;&gt;"",ExpenseForm!D56,"")</f>
        <v/>
      </c>
      <c r="I27" s="114" t="str">
        <f>IF(ExpenseForm!E56&lt;&gt;"",ExpenseForm!E56,"")</f>
        <v/>
      </c>
      <c r="J27" s="62" t="str">
        <f>IF(ExpenseForm!F56&lt;&gt;"",ExpenseForm!F56,"")</f>
        <v/>
      </c>
      <c r="K27" s="62" t="str">
        <f>IF(ExpenseForm!G56&lt;&gt;"",ExpenseForm!G56,"")</f>
        <v/>
      </c>
      <c r="L27" s="116" t="str">
        <f t="shared" si="1"/>
        <v/>
      </c>
      <c r="M27" s="31">
        <f>IF(ExpenseForm!I56="OK",1,0)</f>
        <v>0</v>
      </c>
      <c r="N27" s="31">
        <f t="shared" si="2"/>
        <v>0</v>
      </c>
      <c r="O27" s="31">
        <f t="shared" si="3"/>
        <v>0</v>
      </c>
      <c r="Q27" s="31" t="str">
        <f>IF(A27&lt;&gt;"",INDEX('Purchase Items'!$A:$A,MATCH(Admin!A27,'Purchase Items'!$J:$J,0)),"")</f>
        <v/>
      </c>
      <c r="R27" s="31" t="str">
        <f>IF(A27&lt;&gt;"",INDEX('Purchase Items'!$C:$C,MATCH(Admin!Q27,'Purchase Items'!$A:$A,0)),"")</f>
        <v/>
      </c>
    </row>
    <row r="28" spans="1:18" s="31" customFormat="1" ht="12.75" x14ac:dyDescent="0.25">
      <c r="A28" s="266" t="str">
        <f>IFERROR(_xlfn.XLOOKUP(ExpenseForm!Q57,'Purchase Items'!$H:$H,'Purchase Items'!$J:$J),"")</f>
        <v/>
      </c>
      <c r="B28" s="122"/>
      <c r="C28" s="223"/>
      <c r="D28" s="223"/>
      <c r="E28" s="64" t="str">
        <f>IF(ExpenseForm!A57&lt;&gt;"",ExpenseForm!A57,"")</f>
        <v/>
      </c>
      <c r="F28" s="67" t="str">
        <f>IF(ExpenseForm!B57&lt;&gt;"",ExpenseForm!B57,"")</f>
        <v/>
      </c>
      <c r="G28" s="67" t="str">
        <f>IF(ExpenseForm!C57&lt;&gt;"",F28&amp;" - "&amp;ExpenseForm!C57,"")</f>
        <v/>
      </c>
      <c r="H28" s="69" t="str">
        <f>IF(ExpenseForm!D57&lt;&gt;"",ExpenseForm!D57,"")</f>
        <v/>
      </c>
      <c r="I28" s="114" t="str">
        <f>IF(ExpenseForm!E57&lt;&gt;"",ExpenseForm!E57,"")</f>
        <v/>
      </c>
      <c r="J28" s="62" t="str">
        <f>IF(ExpenseForm!F57&lt;&gt;"",ExpenseForm!F57,"")</f>
        <v/>
      </c>
      <c r="K28" s="62" t="str">
        <f>IF(ExpenseForm!G57&lt;&gt;"",ExpenseForm!G57,"")</f>
        <v/>
      </c>
      <c r="L28" s="116" t="str">
        <f t="shared" si="1"/>
        <v/>
      </c>
      <c r="M28" s="31">
        <f>IF(ExpenseForm!I57="OK",1,0)</f>
        <v>0</v>
      </c>
      <c r="N28" s="31">
        <f t="shared" si="2"/>
        <v>0</v>
      </c>
      <c r="O28" s="31">
        <f t="shared" si="3"/>
        <v>0</v>
      </c>
      <c r="Q28" s="31" t="str">
        <f>IF(A28&lt;&gt;"",INDEX('Purchase Items'!$A:$A,MATCH(Admin!A28,'Purchase Items'!$J:$J,0)),"")</f>
        <v/>
      </c>
      <c r="R28" s="31" t="str">
        <f>IF(A28&lt;&gt;"",INDEX('Purchase Items'!$C:$C,MATCH(Admin!Q28,'Purchase Items'!$A:$A,0)),"")</f>
        <v/>
      </c>
    </row>
    <row r="29" spans="1:18" s="31" customFormat="1" ht="12.75" x14ac:dyDescent="0.25">
      <c r="A29" s="266" t="str">
        <f>IFERROR(_xlfn.XLOOKUP(ExpenseForm!Q58,'Purchase Items'!$H:$H,'Purchase Items'!$J:$J),"")</f>
        <v/>
      </c>
      <c r="B29" s="122"/>
      <c r="C29" s="223"/>
      <c r="D29" s="223"/>
      <c r="E29" s="64" t="str">
        <f>IF(ExpenseForm!A58&lt;&gt;"",ExpenseForm!A58,"")</f>
        <v/>
      </c>
      <c r="F29" s="67" t="str">
        <f>IF(ExpenseForm!B58&lt;&gt;"",ExpenseForm!B58,"")</f>
        <v/>
      </c>
      <c r="G29" s="67" t="str">
        <f>IF(ExpenseForm!C58&lt;&gt;"",F29&amp;" - "&amp;ExpenseForm!C58,"")</f>
        <v/>
      </c>
      <c r="H29" s="69" t="str">
        <f>IF(ExpenseForm!D58&lt;&gt;"",ExpenseForm!D58,"")</f>
        <v/>
      </c>
      <c r="I29" s="114" t="str">
        <f>IF(ExpenseForm!E58&lt;&gt;"",ExpenseForm!E58,"")</f>
        <v/>
      </c>
      <c r="J29" s="62" t="str">
        <f>IF(ExpenseForm!F58&lt;&gt;"",ExpenseForm!F58,"")</f>
        <v/>
      </c>
      <c r="K29" s="62" t="str">
        <f>IF(ExpenseForm!G58&lt;&gt;"",ExpenseForm!G58,"")</f>
        <v/>
      </c>
      <c r="L29" s="116" t="str">
        <f t="shared" si="1"/>
        <v/>
      </c>
      <c r="M29" s="31">
        <f>IF(ExpenseForm!I58="OK",1,0)</f>
        <v>0</v>
      </c>
      <c r="N29" s="31">
        <f t="shared" si="2"/>
        <v>0</v>
      </c>
      <c r="O29" s="31">
        <f t="shared" si="3"/>
        <v>0</v>
      </c>
      <c r="Q29" s="31" t="str">
        <f>IF(A29&lt;&gt;"",INDEX('Purchase Items'!$A:$A,MATCH(Admin!A29,'Purchase Items'!$J:$J,0)),"")</f>
        <v/>
      </c>
      <c r="R29" s="31" t="str">
        <f>IF(A29&lt;&gt;"",INDEX('Purchase Items'!$C:$C,MATCH(Admin!Q29,'Purchase Items'!$A:$A,0)),"")</f>
        <v/>
      </c>
    </row>
    <row r="30" spans="1:18" s="31" customFormat="1" ht="12.75" x14ac:dyDescent="0.25">
      <c r="A30" s="266" t="str">
        <f>IFERROR(_xlfn.XLOOKUP(ExpenseForm!Q59,'Purchase Items'!$H:$H,'Purchase Items'!$J:$J),"")</f>
        <v/>
      </c>
      <c r="B30" s="122"/>
      <c r="C30" s="223"/>
      <c r="D30" s="223"/>
      <c r="E30" s="64" t="str">
        <f>IF(ExpenseForm!A59&lt;&gt;"",ExpenseForm!A59,"")</f>
        <v/>
      </c>
      <c r="F30" s="67" t="str">
        <f>IF(ExpenseForm!B59&lt;&gt;"",ExpenseForm!B59,"")</f>
        <v/>
      </c>
      <c r="G30" s="67" t="str">
        <f>IF(ExpenseForm!C59&lt;&gt;"",F30&amp;" - "&amp;ExpenseForm!C59,"")</f>
        <v/>
      </c>
      <c r="H30" s="69" t="str">
        <f>IF(ExpenseForm!D59&lt;&gt;"",ExpenseForm!D59,"")</f>
        <v/>
      </c>
      <c r="I30" s="114" t="str">
        <f>IF(ExpenseForm!E59&lt;&gt;"",ExpenseForm!E59,"")</f>
        <v/>
      </c>
      <c r="J30" s="62" t="str">
        <f>IF(ExpenseForm!F59&lt;&gt;"",ExpenseForm!F59,"")</f>
        <v/>
      </c>
      <c r="K30" s="62" t="str">
        <f>IF(ExpenseForm!G59&lt;&gt;"",ExpenseForm!G59,"")</f>
        <v/>
      </c>
      <c r="L30" s="116" t="str">
        <f t="shared" si="1"/>
        <v/>
      </c>
      <c r="M30" s="31">
        <f>IF(ExpenseForm!I59="OK",1,0)</f>
        <v>0</v>
      </c>
      <c r="N30" s="31">
        <f t="shared" si="2"/>
        <v>0</v>
      </c>
      <c r="O30" s="31">
        <f t="shared" si="3"/>
        <v>0</v>
      </c>
      <c r="Q30" s="31" t="str">
        <f>IF(A30&lt;&gt;"",INDEX('Purchase Items'!$A:$A,MATCH(Admin!A30,'Purchase Items'!$J:$J,0)),"")</f>
        <v/>
      </c>
      <c r="R30" s="31" t="str">
        <f>IF(A30&lt;&gt;"",INDEX('Purchase Items'!$C:$C,MATCH(Admin!Q30,'Purchase Items'!$A:$A,0)),"")</f>
        <v/>
      </c>
    </row>
    <row r="31" spans="1:18" s="31" customFormat="1" ht="12.75" x14ac:dyDescent="0.25">
      <c r="A31" s="266" t="str">
        <f>IFERROR(_xlfn.XLOOKUP(ExpenseForm!Q60,'Purchase Items'!$H:$H,'Purchase Items'!$J:$J),"")</f>
        <v/>
      </c>
      <c r="B31" s="122"/>
      <c r="C31" s="223"/>
      <c r="D31" s="223"/>
      <c r="E31" s="64" t="str">
        <f>IF(ExpenseForm!A60&lt;&gt;"",ExpenseForm!A60,"")</f>
        <v/>
      </c>
      <c r="F31" s="67" t="str">
        <f>IF(ExpenseForm!B60&lt;&gt;"",ExpenseForm!B60,"")</f>
        <v/>
      </c>
      <c r="G31" s="67" t="str">
        <f>IF(ExpenseForm!C60&lt;&gt;"",F31&amp;" - "&amp;ExpenseForm!C60,"")</f>
        <v/>
      </c>
      <c r="H31" s="69" t="str">
        <f>IF(ExpenseForm!D60&lt;&gt;"",ExpenseForm!D60,"")</f>
        <v/>
      </c>
      <c r="I31" s="114" t="str">
        <f>IF(ExpenseForm!E60&lt;&gt;"",ExpenseForm!E60,"")</f>
        <v/>
      </c>
      <c r="J31" s="62" t="str">
        <f>IF(ExpenseForm!F60&lt;&gt;"",ExpenseForm!F60,"")</f>
        <v/>
      </c>
      <c r="K31" s="62" t="str">
        <f>IF(ExpenseForm!G60&lt;&gt;"",ExpenseForm!G60,"")</f>
        <v/>
      </c>
      <c r="L31" s="116" t="str">
        <f t="shared" si="1"/>
        <v/>
      </c>
      <c r="M31" s="31">
        <f>IF(ExpenseForm!I60="OK",1,0)</f>
        <v>0</v>
      </c>
      <c r="N31" s="31">
        <f t="shared" si="2"/>
        <v>0</v>
      </c>
      <c r="O31" s="31">
        <f t="shared" si="3"/>
        <v>0</v>
      </c>
      <c r="Q31" s="31" t="str">
        <f>IF(A31&lt;&gt;"",INDEX('Purchase Items'!$A:$A,MATCH(Admin!A31,'Purchase Items'!$J:$J,0)),"")</f>
        <v/>
      </c>
      <c r="R31" s="31" t="str">
        <f>IF(A31&lt;&gt;"",INDEX('Purchase Items'!$C:$C,MATCH(Admin!Q31,'Purchase Items'!$A:$A,0)),"")</f>
        <v/>
      </c>
    </row>
    <row r="32" spans="1:18" s="31" customFormat="1" ht="12.75" x14ac:dyDescent="0.25">
      <c r="A32" s="266" t="str">
        <f>IFERROR(_xlfn.XLOOKUP(ExpenseForm!Q61,'Purchase Items'!$H:$H,'Purchase Items'!$J:$J),"")</f>
        <v/>
      </c>
      <c r="B32" s="122"/>
      <c r="C32" s="223"/>
      <c r="D32" s="223"/>
      <c r="E32" s="64" t="str">
        <f>IF(ExpenseForm!A61&lt;&gt;"",ExpenseForm!A61,"")</f>
        <v/>
      </c>
      <c r="F32" s="67" t="str">
        <f>IF(ExpenseForm!B61&lt;&gt;"",ExpenseForm!B61,"")</f>
        <v/>
      </c>
      <c r="G32" s="67" t="str">
        <f>IF(ExpenseForm!C61&lt;&gt;"",F32&amp;" - "&amp;ExpenseForm!C61,"")</f>
        <v/>
      </c>
      <c r="H32" s="69" t="str">
        <f>IF(ExpenseForm!D61&lt;&gt;"",ExpenseForm!D61,"")</f>
        <v/>
      </c>
      <c r="I32" s="114" t="str">
        <f>IF(ExpenseForm!E61&lt;&gt;"",ExpenseForm!E61,"")</f>
        <v/>
      </c>
      <c r="J32" s="62" t="str">
        <f>IF(ExpenseForm!F61&lt;&gt;"",ExpenseForm!F61,"")</f>
        <v/>
      </c>
      <c r="K32" s="62" t="str">
        <f>IF(ExpenseForm!G61&lt;&gt;"",ExpenseForm!G61,"")</f>
        <v/>
      </c>
      <c r="L32" s="116" t="str">
        <f t="shared" si="1"/>
        <v/>
      </c>
      <c r="M32" s="31">
        <f>IF(ExpenseForm!I61="OK",1,0)</f>
        <v>0</v>
      </c>
      <c r="N32" s="31">
        <f t="shared" si="2"/>
        <v>0</v>
      </c>
      <c r="O32" s="31">
        <f t="shared" si="3"/>
        <v>0</v>
      </c>
      <c r="Q32" s="31" t="str">
        <f>IF(A32&lt;&gt;"",INDEX('Purchase Items'!$A:$A,MATCH(Admin!A32,'Purchase Items'!$J:$J,0)),"")</f>
        <v/>
      </c>
      <c r="R32" s="31" t="str">
        <f>IF(A32&lt;&gt;"",INDEX('Purchase Items'!$C:$C,MATCH(Admin!Q32,'Purchase Items'!$A:$A,0)),"")</f>
        <v/>
      </c>
    </row>
    <row r="33" spans="1:18" s="31" customFormat="1" ht="12.75" x14ac:dyDescent="0.25">
      <c r="A33" s="266" t="str">
        <f>IFERROR(_xlfn.XLOOKUP(ExpenseForm!Q62,'Purchase Items'!$H:$H,'Purchase Items'!$J:$J),"")</f>
        <v/>
      </c>
      <c r="B33" s="122"/>
      <c r="C33" s="223"/>
      <c r="D33" s="223"/>
      <c r="E33" s="64" t="str">
        <f>IF(ExpenseForm!A62&lt;&gt;"",ExpenseForm!A62,"")</f>
        <v/>
      </c>
      <c r="F33" s="67" t="str">
        <f>IF(ExpenseForm!B62&lt;&gt;"",ExpenseForm!B62,"")</f>
        <v/>
      </c>
      <c r="G33" s="67" t="str">
        <f>IF(ExpenseForm!C62&lt;&gt;"",F33&amp;" - "&amp;ExpenseForm!C62,"")</f>
        <v/>
      </c>
      <c r="H33" s="69" t="str">
        <f>IF(ExpenseForm!D62&lt;&gt;"",ExpenseForm!D62,"")</f>
        <v/>
      </c>
      <c r="I33" s="114" t="str">
        <f>IF(ExpenseForm!E62&lt;&gt;"",ExpenseForm!E62,"")</f>
        <v/>
      </c>
      <c r="J33" s="62" t="str">
        <f>IF(ExpenseForm!F62&lt;&gt;"",ExpenseForm!F62,"")</f>
        <v/>
      </c>
      <c r="K33" s="62" t="str">
        <f>IF(ExpenseForm!G62&lt;&gt;"",ExpenseForm!G62,"")</f>
        <v/>
      </c>
      <c r="L33" s="116" t="str">
        <f t="shared" si="1"/>
        <v/>
      </c>
      <c r="M33" s="31">
        <f>IF(ExpenseForm!I62="OK",1,0)</f>
        <v>0</v>
      </c>
      <c r="N33" s="31">
        <f t="shared" si="2"/>
        <v>0</v>
      </c>
      <c r="O33" s="31">
        <f t="shared" si="3"/>
        <v>0</v>
      </c>
      <c r="Q33" s="31" t="str">
        <f>IF(A33&lt;&gt;"",INDEX('Purchase Items'!$A:$A,MATCH(Admin!A33,'Purchase Items'!$J:$J,0)),"")</f>
        <v/>
      </c>
      <c r="R33" s="31" t="str">
        <f>IF(A33&lt;&gt;"",INDEX('Purchase Items'!$C:$C,MATCH(Admin!Q33,'Purchase Items'!$A:$A,0)),"")</f>
        <v/>
      </c>
    </row>
    <row r="34" spans="1:18" s="31" customFormat="1" ht="12.75" x14ac:dyDescent="0.25">
      <c r="A34" s="266" t="str">
        <f>IFERROR(_xlfn.XLOOKUP(ExpenseForm!Q63,'Purchase Items'!$H:$H,'Purchase Items'!$J:$J),"")</f>
        <v/>
      </c>
      <c r="B34" s="122"/>
      <c r="C34" s="223"/>
      <c r="D34" s="223"/>
      <c r="E34" s="64" t="str">
        <f>IF(ExpenseForm!A63&lt;&gt;"",ExpenseForm!A63,"")</f>
        <v/>
      </c>
      <c r="F34" s="67" t="str">
        <f>IF(ExpenseForm!B63&lt;&gt;"",ExpenseForm!B63,"")</f>
        <v/>
      </c>
      <c r="G34" s="67" t="str">
        <f>IF(ExpenseForm!C63&lt;&gt;"",F34&amp;" - "&amp;ExpenseForm!C63,"")</f>
        <v/>
      </c>
      <c r="H34" s="69" t="str">
        <f>IF(ExpenseForm!D63&lt;&gt;"",ExpenseForm!D63,"")</f>
        <v/>
      </c>
      <c r="I34" s="114" t="str">
        <f>IF(ExpenseForm!E63&lt;&gt;"",ExpenseForm!E63,"")</f>
        <v/>
      </c>
      <c r="J34" s="62" t="str">
        <f>IF(ExpenseForm!F63&lt;&gt;"",ExpenseForm!F63,"")</f>
        <v/>
      </c>
      <c r="K34" s="62" t="str">
        <f>IF(ExpenseForm!G63&lt;&gt;"",ExpenseForm!G63,"")</f>
        <v/>
      </c>
      <c r="L34" s="116" t="str">
        <f t="shared" si="1"/>
        <v/>
      </c>
      <c r="M34" s="31">
        <f>IF(ExpenseForm!I63="OK",1,0)</f>
        <v>0</v>
      </c>
      <c r="N34" s="31">
        <f t="shared" si="2"/>
        <v>0</v>
      </c>
      <c r="O34" s="31">
        <f t="shared" si="3"/>
        <v>0</v>
      </c>
      <c r="Q34" s="31" t="str">
        <f>IF(A34&lt;&gt;"",INDEX('Purchase Items'!$A:$A,MATCH(Admin!A34,'Purchase Items'!$J:$J,0)),"")</f>
        <v/>
      </c>
      <c r="R34" s="31" t="str">
        <f>IF(A34&lt;&gt;"",INDEX('Purchase Items'!$C:$C,MATCH(Admin!Q34,'Purchase Items'!$A:$A,0)),"")</f>
        <v/>
      </c>
    </row>
    <row r="35" spans="1:18" s="31" customFormat="1" ht="12.75" x14ac:dyDescent="0.25">
      <c r="A35" s="266" t="str">
        <f>IFERROR(_xlfn.XLOOKUP(ExpenseForm!Q64,'Purchase Items'!$H:$H,'Purchase Items'!$J:$J),"")</f>
        <v/>
      </c>
      <c r="B35" s="122"/>
      <c r="C35" s="223"/>
      <c r="D35" s="223"/>
      <c r="E35" s="64" t="str">
        <f>IF(ExpenseForm!A64&lt;&gt;"",ExpenseForm!A64,"")</f>
        <v/>
      </c>
      <c r="F35" s="67" t="str">
        <f>IF(ExpenseForm!B64&lt;&gt;"",ExpenseForm!B64,"")</f>
        <v/>
      </c>
      <c r="G35" s="67" t="str">
        <f>IF(ExpenseForm!C64&lt;&gt;"",F35&amp;" - "&amp;ExpenseForm!C64,"")</f>
        <v/>
      </c>
      <c r="H35" s="69" t="str">
        <f>IF(ExpenseForm!D64&lt;&gt;"",ExpenseForm!D64,"")</f>
        <v/>
      </c>
      <c r="I35" s="114" t="str">
        <f>IF(ExpenseForm!E64&lt;&gt;"",ExpenseForm!E64,"")</f>
        <v/>
      </c>
      <c r="J35" s="62" t="str">
        <f>IF(ExpenseForm!F64&lt;&gt;"",ExpenseForm!F64,"")</f>
        <v/>
      </c>
      <c r="K35" s="62" t="str">
        <f>IF(ExpenseForm!G64&lt;&gt;"",ExpenseForm!G64,"")</f>
        <v/>
      </c>
      <c r="L35" s="116" t="str">
        <f t="shared" si="1"/>
        <v/>
      </c>
      <c r="M35" s="31">
        <f>IF(ExpenseForm!I64="OK",1,0)</f>
        <v>0</v>
      </c>
      <c r="N35" s="31">
        <f t="shared" si="2"/>
        <v>0</v>
      </c>
      <c r="O35" s="31">
        <f t="shared" si="3"/>
        <v>0</v>
      </c>
      <c r="Q35" s="31" t="str">
        <f>IF(A35&lt;&gt;"",INDEX('Purchase Items'!$A:$A,MATCH(Admin!A35,'Purchase Items'!$J:$J,0)),"")</f>
        <v/>
      </c>
      <c r="R35" s="31" t="str">
        <f>IF(A35&lt;&gt;"",INDEX('Purchase Items'!$C:$C,MATCH(Admin!Q35,'Purchase Items'!$A:$A,0)),"")</f>
        <v/>
      </c>
    </row>
    <row r="36" spans="1:18" s="31" customFormat="1" ht="15" customHeight="1" x14ac:dyDescent="0.25">
      <c r="A36" s="266" t="str">
        <f>IFERROR(_xlfn.XLOOKUP(ExpenseForm!Q65,'Purchase Items'!$H:$H,'Purchase Items'!$J:$J),"")</f>
        <v/>
      </c>
      <c r="B36" s="122"/>
      <c r="C36" s="223"/>
      <c r="D36" s="223"/>
      <c r="E36" s="64" t="str">
        <f>IF(ExpenseForm!A65&lt;&gt;"",ExpenseForm!A65,"")</f>
        <v/>
      </c>
      <c r="F36" s="67" t="str">
        <f>IF(ExpenseForm!B65&lt;&gt;"",ExpenseForm!B65,"")</f>
        <v/>
      </c>
      <c r="G36" s="67" t="str">
        <f>IF(ExpenseForm!C65&lt;&gt;"",F36&amp;" - "&amp;ExpenseForm!C65,"")</f>
        <v/>
      </c>
      <c r="H36" s="69" t="str">
        <f>IF(ExpenseForm!D65&lt;&gt;"",ExpenseForm!D65,"")</f>
        <v/>
      </c>
      <c r="I36" s="114" t="str">
        <f>IF(ExpenseForm!E65&lt;&gt;"",ExpenseForm!E65,"")</f>
        <v/>
      </c>
      <c r="J36" s="62" t="str">
        <f>IF(ExpenseForm!F65&lt;&gt;"",ExpenseForm!F65,"")</f>
        <v/>
      </c>
      <c r="K36" s="62" t="str">
        <f>IF(ExpenseForm!G65&lt;&gt;"",ExpenseForm!G65,"")</f>
        <v/>
      </c>
      <c r="L36" s="116" t="str">
        <f t="shared" si="1"/>
        <v/>
      </c>
      <c r="M36" s="31">
        <f>IF(ExpenseForm!I65="OK",1,0)</f>
        <v>0</v>
      </c>
      <c r="N36" s="31">
        <f t="shared" si="2"/>
        <v>0</v>
      </c>
      <c r="O36" s="31">
        <f t="shared" si="3"/>
        <v>0</v>
      </c>
      <c r="Q36" s="31" t="str">
        <f>IF(A36&lt;&gt;"",INDEX('Purchase Items'!$A:$A,MATCH(Admin!A36,'Purchase Items'!$J:$J,0)),"")</f>
        <v/>
      </c>
      <c r="R36" s="31" t="str">
        <f>IF(A36&lt;&gt;"",INDEX('Purchase Items'!$C:$C,MATCH(Admin!Q36,'Purchase Items'!$A:$A,0)),"")</f>
        <v/>
      </c>
    </row>
    <row r="37" spans="1:18" s="31" customFormat="1" ht="15" customHeight="1" x14ac:dyDescent="0.25">
      <c r="A37" s="266" t="str">
        <f>IFERROR(_xlfn.XLOOKUP(ExpenseForm!Q66,'Purchase Items'!$H:$H,'Purchase Items'!$J:$J),"")</f>
        <v/>
      </c>
      <c r="B37" s="122"/>
      <c r="C37" s="223"/>
      <c r="D37" s="223"/>
      <c r="E37" s="64" t="str">
        <f>IF(ExpenseForm!A66&lt;&gt;"",ExpenseForm!A66,"")</f>
        <v/>
      </c>
      <c r="F37" s="67" t="str">
        <f>IF(ExpenseForm!B66&lt;&gt;"",ExpenseForm!B66,"")</f>
        <v/>
      </c>
      <c r="G37" s="67" t="str">
        <f>IF(ExpenseForm!C66&lt;&gt;"",F37&amp;" - "&amp;ExpenseForm!C66,"")</f>
        <v/>
      </c>
      <c r="H37" s="69" t="str">
        <f>IF(ExpenseForm!D66&lt;&gt;"",ExpenseForm!D66,"")</f>
        <v/>
      </c>
      <c r="I37" s="114" t="str">
        <f>IF(ExpenseForm!E66&lt;&gt;"",ExpenseForm!E66,"")</f>
        <v/>
      </c>
      <c r="J37" s="62" t="str">
        <f>IF(ExpenseForm!F66&lt;&gt;"",ExpenseForm!F66,"")</f>
        <v/>
      </c>
      <c r="K37" s="62" t="str">
        <f>IF(ExpenseForm!G66&lt;&gt;"",ExpenseForm!G66,"")</f>
        <v/>
      </c>
      <c r="L37" s="116" t="str">
        <f t="shared" si="1"/>
        <v/>
      </c>
      <c r="M37" s="31">
        <f>IF(ExpenseForm!I66="OK",1,0)</f>
        <v>0</v>
      </c>
      <c r="N37" s="31">
        <f t="shared" si="2"/>
        <v>0</v>
      </c>
      <c r="O37" s="31">
        <f t="shared" si="3"/>
        <v>0</v>
      </c>
      <c r="Q37" s="31" t="str">
        <f>IF(A37&lt;&gt;"",INDEX('Purchase Items'!$A:$A,MATCH(Admin!A37,'Purchase Items'!$J:$J,0)),"")</f>
        <v/>
      </c>
      <c r="R37" s="31" t="str">
        <f>IF(A37&lt;&gt;"",INDEX('Purchase Items'!$C:$C,MATCH(Admin!Q37,'Purchase Items'!$A:$A,0)),"")</f>
        <v/>
      </c>
    </row>
    <row r="38" spans="1:18" s="31" customFormat="1" ht="15" customHeight="1" x14ac:dyDescent="0.25">
      <c r="A38" s="266" t="str">
        <f>IFERROR(_xlfn.XLOOKUP(ExpenseForm!Q67,'Purchase Items'!$H:$H,'Purchase Items'!$J:$J),"")</f>
        <v/>
      </c>
      <c r="B38" s="122"/>
      <c r="C38" s="223"/>
      <c r="D38" s="223"/>
      <c r="E38" s="64" t="str">
        <f>IF(ExpenseForm!A67&lt;&gt;"",ExpenseForm!A67,"")</f>
        <v/>
      </c>
      <c r="F38" s="67" t="str">
        <f>IF(ExpenseForm!B67&lt;&gt;"",ExpenseForm!B67,"")</f>
        <v/>
      </c>
      <c r="G38" s="67" t="str">
        <f>IF(ExpenseForm!C67&lt;&gt;"",F38&amp;" - "&amp;ExpenseForm!C67,"")</f>
        <v/>
      </c>
      <c r="H38" s="69" t="str">
        <f>IF(ExpenseForm!D67&lt;&gt;"",ExpenseForm!D67,"")</f>
        <v/>
      </c>
      <c r="I38" s="114" t="str">
        <f>IF(ExpenseForm!E67&lt;&gt;"",ExpenseForm!E67,"")</f>
        <v/>
      </c>
      <c r="J38" s="62" t="str">
        <f>IF(ExpenseForm!F67&lt;&gt;"",ExpenseForm!F67,"")</f>
        <v/>
      </c>
      <c r="K38" s="62" t="str">
        <f>IF(ExpenseForm!G67&lt;&gt;"",ExpenseForm!G67,"")</f>
        <v/>
      </c>
      <c r="L38" s="116" t="str">
        <f t="shared" si="1"/>
        <v/>
      </c>
      <c r="M38" s="31">
        <f>IF(ExpenseForm!I67="OK",1,0)</f>
        <v>0</v>
      </c>
      <c r="N38" s="31">
        <f t="shared" si="2"/>
        <v>0</v>
      </c>
      <c r="O38" s="31">
        <f t="shared" si="3"/>
        <v>0</v>
      </c>
      <c r="Q38" s="31" t="str">
        <f>IF(A38&lt;&gt;"",INDEX('Purchase Items'!$A:$A,MATCH(Admin!A38,'Purchase Items'!$J:$J,0)),"")</f>
        <v/>
      </c>
      <c r="R38" s="31" t="str">
        <f>IF(A38&lt;&gt;"",INDEX('Purchase Items'!$C:$C,MATCH(Admin!Q38,'Purchase Items'!$A:$A,0)),"")</f>
        <v/>
      </c>
    </row>
    <row r="39" spans="1:18" s="31" customFormat="1" ht="15" customHeight="1" x14ac:dyDescent="0.25">
      <c r="A39" s="266" t="str">
        <f>IFERROR(_xlfn.XLOOKUP(ExpenseForm!Q68,'Purchase Items'!$H:$H,'Purchase Items'!$J:$J),"")</f>
        <v/>
      </c>
      <c r="B39" s="122"/>
      <c r="C39" s="223"/>
      <c r="D39" s="223"/>
      <c r="E39" s="64" t="str">
        <f>IF(ExpenseForm!A68&lt;&gt;"",ExpenseForm!A68,"")</f>
        <v/>
      </c>
      <c r="F39" s="67" t="str">
        <f>IF(ExpenseForm!B68&lt;&gt;"",ExpenseForm!B68,"")</f>
        <v/>
      </c>
      <c r="G39" s="67" t="str">
        <f>IF(ExpenseForm!C68&lt;&gt;"",F39&amp;" - "&amp;ExpenseForm!C68,"")</f>
        <v/>
      </c>
      <c r="H39" s="69" t="str">
        <f>IF(ExpenseForm!D68&lt;&gt;"",ExpenseForm!D68,"")</f>
        <v/>
      </c>
      <c r="I39" s="114" t="str">
        <f>IF(ExpenseForm!E68&lt;&gt;"",ExpenseForm!E68,"")</f>
        <v/>
      </c>
      <c r="J39" s="62" t="str">
        <f>IF(ExpenseForm!F68&lt;&gt;"",ExpenseForm!F68,"")</f>
        <v/>
      </c>
      <c r="K39" s="62" t="str">
        <f>IF(ExpenseForm!G68&lt;&gt;"",ExpenseForm!G68,"")</f>
        <v/>
      </c>
      <c r="L39" s="116" t="str">
        <f t="shared" si="1"/>
        <v/>
      </c>
      <c r="M39" s="31">
        <f>IF(ExpenseForm!I68="OK",1,0)</f>
        <v>0</v>
      </c>
      <c r="N39" s="31">
        <f t="shared" si="2"/>
        <v>0</v>
      </c>
      <c r="O39" s="31">
        <f t="shared" si="3"/>
        <v>0</v>
      </c>
      <c r="Q39" s="31" t="str">
        <f>IF(A39&lt;&gt;"",INDEX('Purchase Items'!$A:$A,MATCH(Admin!A39,'Purchase Items'!$J:$J,0)),"")</f>
        <v/>
      </c>
      <c r="R39" s="31" t="str">
        <f>IF(A39&lt;&gt;"",INDEX('Purchase Items'!$C:$C,MATCH(Admin!Q39,'Purchase Items'!$A:$A,0)),"")</f>
        <v/>
      </c>
    </row>
    <row r="40" spans="1:18" s="31" customFormat="1" ht="15" customHeight="1" x14ac:dyDescent="0.25">
      <c r="A40" s="266" t="str">
        <f>IFERROR(_xlfn.XLOOKUP(ExpenseForm!Q69,'Purchase Items'!$H:$H,'Purchase Items'!$J:$J),"")</f>
        <v/>
      </c>
      <c r="B40" s="122"/>
      <c r="C40" s="223"/>
      <c r="D40" s="223"/>
      <c r="E40" s="64" t="str">
        <f>IF(ExpenseForm!A69&lt;&gt;"",ExpenseForm!A69,"")</f>
        <v/>
      </c>
      <c r="F40" s="67" t="str">
        <f>IF(ExpenseForm!B69&lt;&gt;"",ExpenseForm!B69,"")</f>
        <v/>
      </c>
      <c r="G40" s="67" t="str">
        <f>IF(ExpenseForm!C69&lt;&gt;"",F40&amp;" - "&amp;ExpenseForm!C69,"")</f>
        <v/>
      </c>
      <c r="H40" s="69" t="str">
        <f>IF(ExpenseForm!D69&lt;&gt;"",ExpenseForm!D69,"")</f>
        <v/>
      </c>
      <c r="I40" s="114" t="str">
        <f>IF(ExpenseForm!E69&lt;&gt;"",ExpenseForm!E69,"")</f>
        <v/>
      </c>
      <c r="J40" s="62" t="str">
        <f>IF(ExpenseForm!F69&lt;&gt;"",ExpenseForm!F69,"")</f>
        <v/>
      </c>
      <c r="K40" s="62" t="str">
        <f>IF(ExpenseForm!G69&lt;&gt;"",ExpenseForm!G69,"")</f>
        <v/>
      </c>
      <c r="L40" s="116" t="str">
        <f t="shared" si="1"/>
        <v/>
      </c>
      <c r="M40" s="31">
        <f>IF(ExpenseForm!I69="OK",1,0)</f>
        <v>0</v>
      </c>
      <c r="N40" s="31">
        <f t="shared" si="2"/>
        <v>0</v>
      </c>
      <c r="O40" s="31">
        <f t="shared" si="3"/>
        <v>0</v>
      </c>
      <c r="Q40" s="31" t="str">
        <f>IF(A40&lt;&gt;"",INDEX('Purchase Items'!$A:$A,MATCH(Admin!A40,'Purchase Items'!$J:$J,0)),"")</f>
        <v/>
      </c>
      <c r="R40" s="31" t="str">
        <f>IF(A40&lt;&gt;"",INDEX('Purchase Items'!$C:$C,MATCH(Admin!Q40,'Purchase Items'!$A:$A,0)),"")</f>
        <v/>
      </c>
    </row>
    <row r="41" spans="1:18" s="31" customFormat="1" ht="15" customHeight="1" x14ac:dyDescent="0.25">
      <c r="A41" s="266" t="str">
        <f>IFERROR(_xlfn.XLOOKUP(ExpenseForm!Q70,'Purchase Items'!$H:$H,'Purchase Items'!$J:$J),"")</f>
        <v/>
      </c>
      <c r="B41" s="122"/>
      <c r="C41" s="223"/>
      <c r="D41" s="223"/>
      <c r="E41" s="64" t="str">
        <f>IF(ExpenseForm!A70&lt;&gt;"",ExpenseForm!A70,"")</f>
        <v/>
      </c>
      <c r="F41" s="67" t="str">
        <f>IF(ExpenseForm!B70&lt;&gt;"",ExpenseForm!B70,"")</f>
        <v/>
      </c>
      <c r="G41" s="67" t="str">
        <f>IF(ExpenseForm!C70&lt;&gt;"",F41&amp;" - "&amp;ExpenseForm!C70,"")</f>
        <v/>
      </c>
      <c r="H41" s="69" t="str">
        <f>IF(ExpenseForm!D70&lt;&gt;"",ExpenseForm!D70,"")</f>
        <v/>
      </c>
      <c r="I41" s="114" t="str">
        <f>IF(ExpenseForm!E70&lt;&gt;"",ExpenseForm!E70,"")</f>
        <v/>
      </c>
      <c r="J41" s="62" t="str">
        <f>IF(ExpenseForm!F70&lt;&gt;"",ExpenseForm!F70,"")</f>
        <v/>
      </c>
      <c r="K41" s="62" t="str">
        <f>IF(ExpenseForm!G70&lt;&gt;"",ExpenseForm!G70,"")</f>
        <v/>
      </c>
      <c r="L41" s="116" t="str">
        <f t="shared" si="1"/>
        <v/>
      </c>
      <c r="M41" s="31">
        <f>IF(ExpenseForm!I70="OK",1,0)</f>
        <v>0</v>
      </c>
      <c r="N41" s="31">
        <f t="shared" si="2"/>
        <v>0</v>
      </c>
      <c r="O41" s="31">
        <f t="shared" si="3"/>
        <v>0</v>
      </c>
      <c r="Q41" s="31" t="str">
        <f>IF(A41&lt;&gt;"",INDEX('Purchase Items'!$A:$A,MATCH(Admin!A41,'Purchase Items'!$J:$J,0)),"")</f>
        <v/>
      </c>
      <c r="R41" s="31" t="str">
        <f>IF(A41&lt;&gt;"",INDEX('Purchase Items'!$C:$C,MATCH(Admin!Q41,'Purchase Items'!$A:$A,0)),"")</f>
        <v/>
      </c>
    </row>
    <row r="42" spans="1:18" s="31" customFormat="1" ht="15" customHeight="1" x14ac:dyDescent="0.25">
      <c r="A42" s="266" t="str">
        <f>IFERROR(_xlfn.XLOOKUP(ExpenseForm!Q71,'Purchase Items'!$H:$H,'Purchase Items'!$J:$J),"")</f>
        <v/>
      </c>
      <c r="B42" s="122"/>
      <c r="C42" s="223"/>
      <c r="D42" s="223"/>
      <c r="E42" s="64" t="str">
        <f>IF(ExpenseForm!A71&lt;&gt;"",ExpenseForm!A71,"")</f>
        <v/>
      </c>
      <c r="F42" s="67" t="str">
        <f>IF(ExpenseForm!B71&lt;&gt;"",ExpenseForm!B71,"")</f>
        <v/>
      </c>
      <c r="G42" s="67" t="str">
        <f>IF(ExpenseForm!C71&lt;&gt;"",F42&amp;" - "&amp;ExpenseForm!C71,"")</f>
        <v/>
      </c>
      <c r="H42" s="69" t="str">
        <f>IF(ExpenseForm!D71&lt;&gt;"",ExpenseForm!D71,"")</f>
        <v/>
      </c>
      <c r="I42" s="114" t="str">
        <f>IF(ExpenseForm!E71&lt;&gt;"",ExpenseForm!E71,"")</f>
        <v/>
      </c>
      <c r="J42" s="62" t="str">
        <f>IF(ExpenseForm!F71&lt;&gt;"",ExpenseForm!F71,"")</f>
        <v/>
      </c>
      <c r="K42" s="62" t="str">
        <f>IF(ExpenseForm!G71&lt;&gt;"",ExpenseForm!G71,"")</f>
        <v/>
      </c>
      <c r="L42" s="116" t="str">
        <f t="shared" si="1"/>
        <v/>
      </c>
      <c r="M42" s="31">
        <f>IF(ExpenseForm!I71="OK",1,0)</f>
        <v>0</v>
      </c>
      <c r="N42" s="31">
        <f t="shared" si="2"/>
        <v>0</v>
      </c>
      <c r="O42" s="31">
        <f t="shared" si="3"/>
        <v>0</v>
      </c>
      <c r="Q42" s="31" t="str">
        <f>IF(A42&lt;&gt;"",INDEX('Purchase Items'!$A:$A,MATCH(Admin!A42,'Purchase Items'!$J:$J,0)),"")</f>
        <v/>
      </c>
      <c r="R42" s="31" t="str">
        <f>IF(A42&lt;&gt;"",INDEX('Purchase Items'!$C:$C,MATCH(Admin!Q42,'Purchase Items'!$A:$A,0)),"")</f>
        <v/>
      </c>
    </row>
    <row r="43" spans="1:18" s="31" customFormat="1" ht="15" customHeight="1" x14ac:dyDescent="0.25">
      <c r="A43" s="266" t="str">
        <f>IFERROR(_xlfn.XLOOKUP(ExpenseForm!Q72,'Purchase Items'!$H:$H,'Purchase Items'!$J:$J),"")</f>
        <v/>
      </c>
      <c r="B43" s="122"/>
      <c r="C43" s="223"/>
      <c r="D43" s="223"/>
      <c r="E43" s="64" t="str">
        <f>IF(ExpenseForm!A72&lt;&gt;"",ExpenseForm!A72,"")</f>
        <v/>
      </c>
      <c r="F43" s="67" t="str">
        <f>IF(ExpenseForm!B72&lt;&gt;"",ExpenseForm!B72,"")</f>
        <v/>
      </c>
      <c r="G43" s="67" t="str">
        <f>IF(ExpenseForm!C72&lt;&gt;"",F43&amp;" - "&amp;ExpenseForm!C72,"")</f>
        <v/>
      </c>
      <c r="H43" s="69" t="str">
        <f>IF(ExpenseForm!D72&lt;&gt;"",ExpenseForm!D72,"")</f>
        <v/>
      </c>
      <c r="I43" s="114" t="str">
        <f>IF(ExpenseForm!E72&lt;&gt;"",ExpenseForm!E72,"")</f>
        <v/>
      </c>
      <c r="J43" s="62" t="str">
        <f>IF(ExpenseForm!F72&lt;&gt;"",ExpenseForm!F72,"")</f>
        <v/>
      </c>
      <c r="K43" s="62" t="str">
        <f>IF(ExpenseForm!G72&lt;&gt;"",ExpenseForm!G72,"")</f>
        <v/>
      </c>
      <c r="L43" s="116" t="str">
        <f t="shared" si="1"/>
        <v/>
      </c>
      <c r="M43" s="31">
        <f>IF(ExpenseForm!I72="OK",1,0)</f>
        <v>0</v>
      </c>
      <c r="N43" s="31">
        <f t="shared" si="2"/>
        <v>0</v>
      </c>
      <c r="O43" s="31">
        <f t="shared" si="3"/>
        <v>0</v>
      </c>
      <c r="Q43" s="31" t="str">
        <f>IF(A43&lt;&gt;"",INDEX('Purchase Items'!$A:$A,MATCH(Admin!A43,'Purchase Items'!$J:$J,0)),"")</f>
        <v/>
      </c>
      <c r="R43" s="31" t="str">
        <f>IF(A43&lt;&gt;"",INDEX('Purchase Items'!$C:$C,MATCH(Admin!Q43,'Purchase Items'!$A:$A,0)),"")</f>
        <v/>
      </c>
    </row>
    <row r="44" spans="1:18" s="31" customFormat="1" ht="15" customHeight="1" x14ac:dyDescent="0.25">
      <c r="A44" s="266" t="str">
        <f>IFERROR(_xlfn.XLOOKUP(ExpenseForm!Q73,'Purchase Items'!$H:$H,'Purchase Items'!$J:$J),"")</f>
        <v/>
      </c>
      <c r="B44" s="122"/>
      <c r="C44" s="223"/>
      <c r="D44" s="223"/>
      <c r="E44" s="64" t="str">
        <f>IF(ExpenseForm!A73&lt;&gt;"",ExpenseForm!A73,"")</f>
        <v/>
      </c>
      <c r="F44" s="67" t="str">
        <f>IF(ExpenseForm!B73&lt;&gt;"",ExpenseForm!B73,"")</f>
        <v/>
      </c>
      <c r="G44" s="67" t="str">
        <f>IF(ExpenseForm!C73&lt;&gt;"",F44&amp;" - "&amp;ExpenseForm!C73,"")</f>
        <v/>
      </c>
      <c r="H44" s="69" t="str">
        <f>IF(ExpenseForm!D73&lt;&gt;"",ExpenseForm!D73,"")</f>
        <v/>
      </c>
      <c r="I44" s="114" t="str">
        <f>IF(ExpenseForm!E73&lt;&gt;"",ExpenseForm!E73,"")</f>
        <v/>
      </c>
      <c r="J44" s="62" t="str">
        <f>IF(ExpenseForm!F73&lt;&gt;"",ExpenseForm!F73,"")</f>
        <v/>
      </c>
      <c r="K44" s="62" t="str">
        <f>IF(ExpenseForm!G73&lt;&gt;"",ExpenseForm!G73,"")</f>
        <v/>
      </c>
      <c r="L44" s="116" t="str">
        <f t="shared" si="1"/>
        <v/>
      </c>
      <c r="M44" s="31">
        <f>IF(ExpenseForm!I73="OK",1,0)</f>
        <v>0</v>
      </c>
      <c r="N44" s="31">
        <f t="shared" si="2"/>
        <v>0</v>
      </c>
      <c r="O44" s="31">
        <f t="shared" si="3"/>
        <v>0</v>
      </c>
      <c r="Q44" s="31" t="str">
        <f>IF(A44&lt;&gt;"",INDEX('Purchase Items'!$A:$A,MATCH(Admin!A44,'Purchase Items'!$J:$J,0)),"")</f>
        <v/>
      </c>
      <c r="R44" s="31" t="str">
        <f>IF(A44&lt;&gt;"",INDEX('Purchase Items'!$C:$C,MATCH(Admin!Q44,'Purchase Items'!$A:$A,0)),"")</f>
        <v/>
      </c>
    </row>
    <row r="45" spans="1:18" s="31" customFormat="1" ht="15" customHeight="1" x14ac:dyDescent="0.25">
      <c r="A45" s="266" t="str">
        <f>IFERROR(_xlfn.XLOOKUP(ExpenseForm!Q74,'Purchase Items'!$H:$H,'Purchase Items'!$J:$J),"")</f>
        <v/>
      </c>
      <c r="B45" s="122"/>
      <c r="C45" s="223"/>
      <c r="D45" s="223"/>
      <c r="E45" s="64" t="str">
        <f>IF(ExpenseForm!A74&lt;&gt;"",ExpenseForm!A74,"")</f>
        <v/>
      </c>
      <c r="F45" s="67" t="str">
        <f>IF(ExpenseForm!B74&lt;&gt;"",ExpenseForm!B74,"")</f>
        <v/>
      </c>
      <c r="G45" s="67" t="str">
        <f>IF(ExpenseForm!C74&lt;&gt;"",F45&amp;" - "&amp;ExpenseForm!C74,"")</f>
        <v/>
      </c>
      <c r="H45" s="69" t="str">
        <f>IF(ExpenseForm!D74&lt;&gt;"",ExpenseForm!D74,"")</f>
        <v/>
      </c>
      <c r="I45" s="114" t="str">
        <f>IF(ExpenseForm!E74&lt;&gt;"",ExpenseForm!E74,"")</f>
        <v/>
      </c>
      <c r="J45" s="62" t="str">
        <f>IF(ExpenseForm!F74&lt;&gt;"",ExpenseForm!F74,"")</f>
        <v/>
      </c>
      <c r="K45" s="62" t="str">
        <f>IF(ExpenseForm!G74&lt;&gt;"",ExpenseForm!G74,"")</f>
        <v/>
      </c>
      <c r="L45" s="116" t="str">
        <f t="shared" si="1"/>
        <v/>
      </c>
      <c r="M45" s="31">
        <f>IF(ExpenseForm!I74="OK",1,0)</f>
        <v>0</v>
      </c>
      <c r="N45" s="31">
        <f t="shared" si="2"/>
        <v>0</v>
      </c>
      <c r="O45" s="31">
        <f t="shared" si="3"/>
        <v>0</v>
      </c>
      <c r="Q45" s="31" t="str">
        <f>IF(A45&lt;&gt;"",INDEX('Purchase Items'!$A:$A,MATCH(Admin!A45,'Purchase Items'!$J:$J,0)),"")</f>
        <v/>
      </c>
      <c r="R45" s="31" t="str">
        <f>IF(A45&lt;&gt;"",INDEX('Purchase Items'!$C:$C,MATCH(Admin!Q45,'Purchase Items'!$A:$A,0)),"")</f>
        <v/>
      </c>
    </row>
    <row r="46" spans="1:18" s="31" customFormat="1" ht="15" customHeight="1" thickBot="1" x14ac:dyDescent="0.3">
      <c r="A46" s="266" t="str">
        <f>IFERROR(_xlfn.XLOOKUP(ExpenseForm!Q75,'Purchase Items'!$H:$H,'Purchase Items'!$J:$J),"")</f>
        <v/>
      </c>
      <c r="B46" s="122"/>
      <c r="C46" s="223"/>
      <c r="D46" s="223"/>
      <c r="E46" s="70" t="str">
        <f>IF(ExpenseForm!A75&lt;&gt;"",ExpenseForm!A75,"")</f>
        <v/>
      </c>
      <c r="F46" s="71" t="str">
        <f>IF(ExpenseForm!B75&lt;&gt;"",ExpenseForm!B75,"")</f>
        <v/>
      </c>
      <c r="G46" s="71" t="str">
        <f>IF(ExpenseForm!C75&lt;&gt;"",F46&amp;" - "&amp;ExpenseForm!C75,"")</f>
        <v/>
      </c>
      <c r="H46" s="72" t="str">
        <f>IF(ExpenseForm!D75&lt;&gt;"",ExpenseForm!D75,"")</f>
        <v/>
      </c>
      <c r="I46" s="115" t="str">
        <f>IF(ExpenseForm!E75&lt;&gt;"",ExpenseForm!E75,"")</f>
        <v/>
      </c>
      <c r="J46" s="73" t="str">
        <f>IF(ExpenseForm!F75&lt;&gt;"",ExpenseForm!F75,"")</f>
        <v/>
      </c>
      <c r="K46" s="221" t="str">
        <f>IF(ExpenseForm!G75&lt;&gt;"",ExpenseForm!G75,"")</f>
        <v/>
      </c>
      <c r="L46" s="117" t="str">
        <f t="shared" si="1"/>
        <v/>
      </c>
      <c r="M46" s="31">
        <f>IF(ExpenseForm!I75="OK",1,0)</f>
        <v>0</v>
      </c>
      <c r="N46" s="31">
        <f t="shared" si="2"/>
        <v>0</v>
      </c>
      <c r="O46" s="31">
        <f t="shared" si="3"/>
        <v>0</v>
      </c>
      <c r="Q46" s="31" t="str">
        <f>IF(A46&lt;&gt;"",INDEX('Purchase Items'!$A:$A,MATCH(Admin!A46,'Purchase Items'!$J:$J,0)),"")</f>
        <v/>
      </c>
      <c r="R46" s="31" t="str">
        <f>IF(A46&lt;&gt;"",INDEX('Purchase Items'!$C:$C,MATCH(Admin!Q46,'Purchase Items'!$A:$A,0)),"")</f>
        <v/>
      </c>
    </row>
    <row r="47" spans="1:18" s="31" customFormat="1" ht="17.25" thickBot="1" x14ac:dyDescent="0.3">
      <c r="A47" s="124"/>
      <c r="B47" s="125"/>
      <c r="C47" s="126"/>
      <c r="D47" s="127"/>
      <c r="E47" s="111"/>
      <c r="F47" s="111"/>
      <c r="G47" s="128"/>
      <c r="H47" s="111"/>
      <c r="I47" s="129">
        <f>SUM(I18:I46)</f>
        <v>0</v>
      </c>
      <c r="J47" s="111"/>
      <c r="K47" s="130"/>
      <c r="L47" s="222"/>
    </row>
    <row r="48" spans="1:18" s="31" customFormat="1" ht="16.5" x14ac:dyDescent="0.25">
      <c r="A48" s="37"/>
      <c r="B48" s="38"/>
      <c r="C48" s="39"/>
      <c r="D48" s="30"/>
      <c r="E48" s="30"/>
      <c r="F48" s="30"/>
      <c r="G48" s="40"/>
      <c r="H48" s="30"/>
      <c r="I48" s="30"/>
      <c r="J48" s="30"/>
      <c r="K48" s="30"/>
      <c r="L48" s="30"/>
    </row>
    <row r="49" spans="1:12" customFormat="1" x14ac:dyDescent="0.25">
      <c r="A49" s="248"/>
      <c r="B49" s="238"/>
      <c r="C49" s="238"/>
      <c r="D49" s="238"/>
      <c r="E49" s="238"/>
      <c r="F49" s="238"/>
      <c r="G49" s="238"/>
      <c r="H49" s="238"/>
      <c r="I49" s="238"/>
      <c r="J49" s="238"/>
      <c r="K49" s="238"/>
      <c r="L49" s="238"/>
    </row>
    <row r="50" spans="1:12" customFormat="1" ht="5.25" customHeight="1" x14ac:dyDescent="0.25">
      <c r="A50" s="238"/>
      <c r="B50" s="238"/>
      <c r="C50" s="238"/>
      <c r="D50" s="238"/>
      <c r="E50" s="238"/>
      <c r="F50" s="238"/>
      <c r="G50" s="238"/>
      <c r="H50" s="238"/>
      <c r="I50" s="238"/>
      <c r="J50" s="238"/>
      <c r="K50" s="238"/>
      <c r="L50" s="238"/>
    </row>
  </sheetData>
  <sheetProtection algorithmName="SHA-512" hashValue="35NairMy8ivDXD+SZwJ8R0x+HpHgqj6j57AjKHG1DWWm4hshijf5eBZOYV46g9cmQj7I3AeH9qYT29/Qg8xmRA==" saltValue="xSpdWx0e49kjH18g2ITSFw==" spinCount="100000" sheet="1" objects="1" scenarios="1"/>
  <mergeCells count="18">
    <mergeCell ref="K2:L2"/>
    <mergeCell ref="I8:K12"/>
    <mergeCell ref="A13:H13"/>
    <mergeCell ref="A14:B15"/>
    <mergeCell ref="A6:B6"/>
    <mergeCell ref="A7:H7"/>
    <mergeCell ref="C8:D8"/>
    <mergeCell ref="F8:F12"/>
    <mergeCell ref="G8:G12"/>
    <mergeCell ref="H8:H12"/>
    <mergeCell ref="C10:D10"/>
    <mergeCell ref="C12:D12"/>
    <mergeCell ref="H2:J4"/>
    <mergeCell ref="C16:D17"/>
    <mergeCell ref="C1:G1"/>
    <mergeCell ref="C2:G2"/>
    <mergeCell ref="C4:G4"/>
    <mergeCell ref="C5:G5"/>
  </mergeCells>
  <conditionalFormatting sqref="A18:B46">
    <cfRule type="notContainsBlanks" dxfId="17" priority="20">
      <formula>LEN(TRIM(A18))&gt;0</formula>
    </cfRule>
  </conditionalFormatting>
  <conditionalFormatting sqref="C8:D8">
    <cfRule type="notContainsBlanks" dxfId="16" priority="16">
      <formula>LEN(TRIM(C8))&gt;0</formula>
    </cfRule>
  </conditionalFormatting>
  <conditionalFormatting sqref="C10:D10">
    <cfRule type="notContainsBlanks" dxfId="15" priority="15">
      <formula>LEN(TRIM(C10))&gt;0</formula>
    </cfRule>
  </conditionalFormatting>
  <conditionalFormatting sqref="C12:D12">
    <cfRule type="notContainsBlanks" dxfId="14" priority="14">
      <formula>LEN(TRIM(C12))&gt;0</formula>
    </cfRule>
  </conditionalFormatting>
  <conditionalFormatting sqref="D18:D46">
    <cfRule type="cellIs" dxfId="13" priority="2" operator="equal">
      <formula>"Yes"</formula>
    </cfRule>
    <cfRule type="cellIs" dxfId="12" priority="3" operator="equal">
      <formula>"No"</formula>
    </cfRule>
    <cfRule type="notContainsBlanks" dxfId="11" priority="4">
      <formula>LEN(TRIM(D18))&gt;0</formula>
    </cfRule>
  </conditionalFormatting>
  <conditionalFormatting sqref="F3">
    <cfRule type="cellIs" dxfId="10" priority="1" operator="equal">
      <formula>"Send Email"</formula>
    </cfRule>
  </conditionalFormatting>
  <conditionalFormatting sqref="G8:G12">
    <cfRule type="notContainsBlanks" dxfId="9" priority="13">
      <formula>LEN(TRIM(G8))&gt;0</formula>
    </cfRule>
  </conditionalFormatting>
  <conditionalFormatting sqref="K2:L2">
    <cfRule type="cellIs" dxfId="8" priority="17" operator="equal">
      <formula>"Please complete the form fully"</formula>
    </cfRule>
  </conditionalFormatting>
  <conditionalFormatting sqref="L18:L46">
    <cfRule type="cellIs" dxfId="7" priority="18" operator="equal">
      <formula>"Incomplete"</formula>
    </cfRule>
    <cfRule type="cellIs" dxfId="6" priority="19" operator="equal">
      <formula>"OK"</formula>
    </cfRule>
  </conditionalFormatting>
  <dataValidations count="2">
    <dataValidation type="list" allowBlank="1" showInputMessage="1" showErrorMessage="1" sqref="C12:D12" xr:uid="{00000000-0002-0000-0100-000000000000}">
      <formula1>bu</formula1>
    </dataValidation>
    <dataValidation allowBlank="1" showErrorMessage="1" sqref="B18:B46" xr:uid="{00000000-0002-0000-0100-000001000000}"/>
  </dataValidations>
  <pageMargins left="0.70866141732283472" right="0.70866141732283472" top="0.74803149606299213" bottom="0.74803149606299213" header="0.31496062992125984" footer="0.31496062992125984"/>
  <pageSetup paperSize="9" scale="5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ErrorMessage="1" xr:uid="{FD284251-62F6-45F2-81F5-DD3D18AEBD24}">
          <x14:formula1>
            <xm:f>'Purchase Items'!$J$2:$J$45</xm:f>
          </x14:formula1>
          <xm:sqref>A19:A46</xm:sqref>
        </x14:dataValidation>
        <x14:dataValidation type="list" showErrorMessage="1" xr:uid="{F7BA362E-8A97-4A6C-B6D1-3F91BAE243F8}">
          <x14:formula1>
            <xm:f>'Purchase Items'!$J$2:$J$45</xm:f>
          </x14:formula1>
          <xm:sqref>A18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B9B47-5363-41D4-8C63-D95820754C30}">
  <sheetPr codeName="Sheet8"/>
  <dimension ref="B1:F6"/>
  <sheetViews>
    <sheetView workbookViewId="0">
      <selection activeCell="E14" sqref="E14"/>
    </sheetView>
  </sheetViews>
  <sheetFormatPr defaultColWidth="9.140625" defaultRowHeight="15" x14ac:dyDescent="0.25"/>
  <cols>
    <col min="1" max="1" width="2.85546875" style="3" customWidth="1"/>
    <col min="2" max="2" width="17.7109375" style="3" bestFit="1" customWidth="1"/>
    <col min="3" max="3" width="3.28515625" style="3" customWidth="1"/>
    <col min="4" max="4" width="116" style="3" customWidth="1"/>
    <col min="5" max="5" width="2.42578125" style="3" customWidth="1"/>
    <col min="6" max="6" width="122.140625" style="3" customWidth="1"/>
    <col min="7" max="16384" width="9.140625" style="3"/>
  </cols>
  <sheetData>
    <row r="1" spans="2:6" x14ac:dyDescent="0.25">
      <c r="B1" s="120" t="s">
        <v>747</v>
      </c>
      <c r="C1" s="120"/>
      <c r="D1" s="120" t="s">
        <v>749</v>
      </c>
      <c r="E1" s="120"/>
      <c r="F1" s="120" t="s">
        <v>750</v>
      </c>
    </row>
    <row r="2" spans="2:6" x14ac:dyDescent="0.25">
      <c r="B2" s="251" t="s">
        <v>748</v>
      </c>
    </row>
    <row r="3" spans="2:6" x14ac:dyDescent="0.25">
      <c r="D3" s="3" t="str">
        <f>"ACTION: Expense claim to upload to NetSuite for ("&amp;ExpenseForm!$C$11&amp;")"</f>
        <v>ACTION: Expense claim to upload to NetSuite for ()</v>
      </c>
    </row>
    <row r="5" spans="2:6" x14ac:dyDescent="0.25">
      <c r="F5" s="252" t="str">
        <f>IF(LEN(Admin!$G$8)&gt;50,"Please may you upload this expense claim for [ " &amp; LEFT(Admin!$G$8,50) &amp;"... (" &amp; ExpenseForm!$C$11 &amp; ") for " &amp; ExpenseForm!$E$76 &amp; " ] into NetSuite.","Please may you upload this expense claim for [ " &amp; Admin!$I$8 &amp; " ] into NetSuite.")</f>
        <v>Please may you upload this expense claim for [  () for 0 ] into NetSuite.</v>
      </c>
    </row>
    <row r="6" spans="2:6" x14ac:dyDescent="0.25">
      <c r="F6" s="252"/>
    </row>
  </sheetData>
  <sheetProtection algorithmName="SHA-512" hashValue="9Re/aZ5X4NvAj0I0piuExNkV26cR4cr5hWWEsM7LSUpAB5CMgxiPsKQA3qU/juuU2fKEZieeaqpW77m+/+j/Uw==" saltValue="n4jIS9HCzf18J7b9Ae2ZyA==" spinCount="100000" sheet="1" objects="1" scenarios="1"/>
  <hyperlinks>
    <hyperlink ref="B2" r:id="rId1" xr:uid="{3C649EB2-4170-47A5-ACB7-1699A512250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AD30"/>
  <sheetViews>
    <sheetView showZeros="0" zoomScale="90" zoomScaleNormal="90" workbookViewId="0">
      <selection activeCell="AC29" sqref="AC29"/>
    </sheetView>
  </sheetViews>
  <sheetFormatPr defaultColWidth="0" defaultRowHeight="0" customHeight="1" zeroHeight="1" x14ac:dyDescent="0.25"/>
  <cols>
    <col min="1" max="1" width="8.28515625" style="48" customWidth="1"/>
    <col min="2" max="2" width="10.85546875" style="48" customWidth="1"/>
    <col min="3" max="3" width="9.7109375" style="48" customWidth="1"/>
    <col min="4" max="4" width="8.28515625" style="48" customWidth="1"/>
    <col min="5" max="5" width="9.7109375" style="58" customWidth="1"/>
    <col min="6" max="6" width="9.7109375" style="48" customWidth="1"/>
    <col min="7" max="7" width="9.7109375" style="59" customWidth="1"/>
    <col min="8" max="8" width="9.7109375" style="58" customWidth="1"/>
    <col min="9" max="12" width="9.7109375" style="48" customWidth="1"/>
    <col min="13" max="27" width="9.7109375" style="49" customWidth="1"/>
    <col min="28" max="28" width="12.85546875" style="49" bestFit="1" customWidth="1"/>
    <col min="29" max="29" width="12.85546875" style="49" customWidth="1"/>
    <col min="30" max="30" width="3.5703125" style="49" customWidth="1"/>
    <col min="31" max="16384" width="9.140625" style="49" hidden="1"/>
  </cols>
  <sheetData>
    <row r="1" spans="1:30" s="31" customFormat="1" ht="6" customHeight="1" x14ac:dyDescent="0.25">
      <c r="A1" s="30"/>
      <c r="B1" s="30"/>
      <c r="C1" s="287"/>
      <c r="D1" s="287"/>
      <c r="E1" s="287"/>
      <c r="F1" s="287"/>
      <c r="G1" s="287"/>
      <c r="H1" s="287"/>
      <c r="I1" s="287"/>
      <c r="J1" s="287"/>
      <c r="K1" s="30"/>
      <c r="L1" s="30"/>
      <c r="M1" s="30"/>
      <c r="N1" s="30"/>
      <c r="O1" s="30"/>
      <c r="P1" s="30"/>
      <c r="Q1" s="30"/>
      <c r="R1" s="30"/>
      <c r="S1" s="30"/>
      <c r="T1" s="30"/>
      <c r="U1" s="30"/>
      <c r="V1" s="30"/>
      <c r="W1" s="30"/>
      <c r="X1" s="30"/>
      <c r="Y1" s="30"/>
      <c r="Z1" s="30"/>
      <c r="AA1" s="30"/>
      <c r="AB1" s="30"/>
      <c r="AC1" s="30"/>
      <c r="AD1" s="30"/>
    </row>
    <row r="2" spans="1:30" s="31" customFormat="1" ht="22.5" customHeight="1" x14ac:dyDescent="0.25">
      <c r="A2" s="30"/>
      <c r="B2" s="32" t="s">
        <v>57</v>
      </c>
      <c r="C2" s="32"/>
      <c r="D2" s="32"/>
      <c r="E2" s="32"/>
      <c r="F2" s="32"/>
      <c r="G2" s="30"/>
      <c r="H2" s="30"/>
      <c r="I2" s="287"/>
      <c r="J2" s="287"/>
      <c r="K2" s="30"/>
      <c r="L2" s="30"/>
      <c r="M2" s="30"/>
      <c r="N2" s="30"/>
      <c r="O2" s="30"/>
      <c r="P2" s="30"/>
      <c r="Q2" s="30"/>
      <c r="R2" s="30"/>
      <c r="S2" s="30"/>
      <c r="T2" s="30"/>
      <c r="U2" s="30"/>
      <c r="V2" s="30"/>
      <c r="W2" s="30"/>
      <c r="X2" s="30"/>
      <c r="Y2" s="30"/>
      <c r="Z2" s="30"/>
      <c r="AA2" s="30"/>
      <c r="AB2" s="30"/>
      <c r="AC2" s="30"/>
      <c r="AD2" s="30"/>
    </row>
    <row r="3" spans="1:30" s="31" customFormat="1" ht="6.75" customHeight="1" x14ac:dyDescent="0.25">
      <c r="A3" s="30"/>
      <c r="B3" s="30"/>
      <c r="C3" s="328"/>
      <c r="D3" s="328"/>
      <c r="E3" s="328"/>
      <c r="F3" s="328"/>
      <c r="G3" s="328"/>
      <c r="H3" s="328"/>
      <c r="I3" s="287"/>
      <c r="J3" s="287"/>
      <c r="K3" s="30"/>
      <c r="L3" s="30"/>
      <c r="M3" s="30"/>
      <c r="N3" s="30"/>
      <c r="O3" s="30"/>
      <c r="P3" s="30"/>
      <c r="Q3" s="30"/>
      <c r="R3" s="30"/>
      <c r="S3" s="30"/>
      <c r="T3" s="30"/>
      <c r="U3" s="30"/>
      <c r="V3" s="30"/>
      <c r="W3" s="30"/>
      <c r="X3" s="30"/>
      <c r="Y3" s="30"/>
      <c r="Z3" s="30"/>
      <c r="AA3" s="30"/>
      <c r="AB3" s="30"/>
      <c r="AC3" s="30"/>
      <c r="AD3" s="30"/>
    </row>
    <row r="4" spans="1:30" s="31" customFormat="1" ht="16.5" x14ac:dyDescent="0.25">
      <c r="A4" s="17" t="s">
        <v>26</v>
      </c>
      <c r="B4" s="33"/>
      <c r="C4" s="34"/>
      <c r="D4" s="33"/>
      <c r="E4" s="33"/>
      <c r="F4" s="33"/>
      <c r="G4" s="35"/>
      <c r="H4" s="33"/>
      <c r="I4" s="33"/>
      <c r="J4" s="33"/>
      <c r="K4" s="33"/>
      <c r="L4" s="33"/>
      <c r="M4" s="33"/>
      <c r="N4" s="33"/>
      <c r="O4" s="33"/>
      <c r="P4" s="33"/>
      <c r="Q4" s="33"/>
      <c r="R4" s="33"/>
      <c r="S4" s="33"/>
      <c r="T4" s="33"/>
      <c r="U4" s="33"/>
      <c r="V4" s="33"/>
      <c r="W4" s="33"/>
      <c r="X4" s="33"/>
      <c r="Y4" s="33"/>
      <c r="Z4" s="33"/>
      <c r="AA4" s="33"/>
      <c r="AB4" s="33"/>
      <c r="AC4" s="33"/>
      <c r="AD4" s="36"/>
    </row>
    <row r="5" spans="1:30" s="31" customFormat="1" ht="9" customHeight="1" x14ac:dyDescent="0.25">
      <c r="A5" s="37"/>
      <c r="B5" s="38"/>
      <c r="C5" s="39"/>
      <c r="D5" s="30"/>
      <c r="E5" s="30"/>
      <c r="F5" s="30"/>
      <c r="G5" s="40"/>
      <c r="H5" s="30"/>
      <c r="I5" s="30"/>
      <c r="J5" s="30"/>
      <c r="K5" s="30"/>
      <c r="L5" s="30"/>
      <c r="M5" s="30"/>
      <c r="N5" s="30"/>
      <c r="O5" s="30"/>
      <c r="P5" s="30"/>
      <c r="Q5" s="30"/>
      <c r="R5" s="30"/>
      <c r="S5" s="30"/>
      <c r="T5" s="30"/>
      <c r="U5" s="30"/>
      <c r="V5" s="30"/>
      <c r="W5" s="30"/>
      <c r="X5" s="30"/>
      <c r="Y5" s="30"/>
      <c r="Z5" s="30"/>
      <c r="AA5" s="41"/>
      <c r="AB5" s="41"/>
      <c r="AC5" s="30"/>
      <c r="AD5" s="30"/>
    </row>
    <row r="6" spans="1:30" s="31" customFormat="1" ht="15" x14ac:dyDescent="0.25">
      <c r="A6" s="238"/>
      <c r="B6" s="238"/>
      <c r="C6" s="238"/>
      <c r="D6" s="238"/>
      <c r="E6" s="238"/>
      <c r="F6" s="43"/>
      <c r="G6" s="43"/>
      <c r="H6" s="43"/>
      <c r="I6" s="43"/>
      <c r="J6" s="240" t="s">
        <v>742</v>
      </c>
      <c r="K6" s="30"/>
      <c r="L6" s="30"/>
      <c r="M6" s="30"/>
      <c r="N6" s="30"/>
      <c r="O6" s="30"/>
      <c r="P6" s="30"/>
      <c r="Q6" s="30"/>
      <c r="R6" s="30"/>
      <c r="S6" s="30"/>
      <c r="T6" s="30"/>
      <c r="U6" s="30"/>
      <c r="V6" s="30"/>
      <c r="W6" s="30"/>
      <c r="X6" s="30"/>
      <c r="Y6" s="30"/>
      <c r="Z6" s="30"/>
      <c r="AA6" s="30"/>
      <c r="AB6" s="30"/>
      <c r="AC6" s="30"/>
      <c r="AD6" s="44"/>
    </row>
    <row r="7" spans="1:30" s="31" customFormat="1" ht="6.75" customHeight="1" x14ac:dyDescent="0.25">
      <c r="A7" s="37"/>
      <c r="B7" s="37"/>
      <c r="C7" s="43"/>
      <c r="D7" s="43"/>
      <c r="E7" s="43"/>
      <c r="F7" s="43"/>
      <c r="G7" s="43"/>
      <c r="H7" s="43"/>
      <c r="I7" s="43"/>
      <c r="J7" s="43"/>
      <c r="K7" s="30"/>
      <c r="L7" s="30"/>
      <c r="M7" s="30"/>
      <c r="N7" s="30"/>
      <c r="O7" s="30"/>
      <c r="P7" s="30"/>
      <c r="Q7" s="30"/>
      <c r="R7" s="30"/>
      <c r="S7" s="30"/>
      <c r="T7" s="30"/>
      <c r="U7" s="30"/>
      <c r="V7" s="30"/>
      <c r="W7" s="30"/>
      <c r="X7" s="30"/>
      <c r="Y7" s="30"/>
      <c r="Z7" s="30"/>
      <c r="AA7" s="30"/>
      <c r="AB7" s="30"/>
      <c r="AC7" s="30"/>
      <c r="AD7" s="30"/>
    </row>
    <row r="8" spans="1:30" s="31" customFormat="1" ht="16.5" x14ac:dyDescent="0.25">
      <c r="A8" s="37"/>
      <c r="B8" s="42" t="s">
        <v>740</v>
      </c>
      <c r="C8" s="320" t="str">
        <f>IF(ExpenseForm!$C$15&lt;&gt;"",IF(ExpenseForm!$C$15="Yes","EM"&amp;ExpenseForm!$C$17,"EN"&amp;ExpenseForm!$C$17),"")</f>
        <v>EMNo</v>
      </c>
      <c r="D8" s="321"/>
      <c r="E8" s="322"/>
      <c r="F8" s="43"/>
      <c r="G8" s="42"/>
      <c r="H8" s="43"/>
      <c r="I8" s="42" t="s">
        <v>202</v>
      </c>
      <c r="J8" s="333"/>
      <c r="K8" s="334"/>
      <c r="L8" s="334"/>
      <c r="M8" s="334"/>
      <c r="N8" s="334"/>
      <c r="O8" s="334"/>
      <c r="P8" s="335"/>
      <c r="Q8" s="30"/>
      <c r="R8" s="30"/>
      <c r="S8" s="30"/>
      <c r="T8" s="30"/>
      <c r="U8" s="30"/>
      <c r="V8" s="30"/>
      <c r="W8" s="30"/>
      <c r="X8" s="30"/>
      <c r="Y8" s="30"/>
      <c r="Z8" s="30"/>
      <c r="AA8" s="30"/>
      <c r="AB8" s="30"/>
      <c r="AC8" s="30"/>
      <c r="AD8" s="30"/>
    </row>
    <row r="9" spans="1:30" s="31" customFormat="1" ht="10.5" customHeight="1" x14ac:dyDescent="0.25">
      <c r="A9" s="37"/>
      <c r="B9" s="37"/>
      <c r="C9" s="43"/>
      <c r="D9" s="43"/>
      <c r="E9" s="43"/>
      <c r="F9" s="43"/>
      <c r="G9" s="43"/>
      <c r="H9" s="43"/>
      <c r="I9" s="43"/>
      <c r="J9" s="43"/>
      <c r="K9" s="30"/>
      <c r="L9" s="30"/>
      <c r="M9" s="30"/>
      <c r="N9" s="30"/>
      <c r="O9" s="30"/>
      <c r="P9" s="30"/>
      <c r="Q9" s="30"/>
      <c r="R9" s="30"/>
      <c r="S9" s="30"/>
      <c r="T9" s="30"/>
      <c r="U9" s="30"/>
      <c r="V9" s="30"/>
      <c r="W9" s="30"/>
      <c r="X9" s="30"/>
      <c r="Y9" s="30"/>
      <c r="Z9" s="30"/>
      <c r="AA9" s="30"/>
      <c r="AB9" s="30"/>
      <c r="AC9" s="30"/>
      <c r="AD9" s="30"/>
    </row>
    <row r="10" spans="1:30" s="31" customFormat="1" ht="16.5" x14ac:dyDescent="0.25">
      <c r="A10" s="17" t="s">
        <v>27</v>
      </c>
      <c r="B10" s="33"/>
      <c r="C10" s="34"/>
      <c r="D10" s="103" t="str">
        <f>"Remember to enter an exchange rate of 1 for the claiming currency ("&amp;C12&amp;")"</f>
        <v>Remember to enter an exchange rate of 1 for the claiming currency (GBP)</v>
      </c>
      <c r="E10" s="33"/>
      <c r="F10" s="33"/>
      <c r="G10" s="35"/>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31" customFormat="1" ht="16.5" x14ac:dyDescent="0.25">
      <c r="A11" s="37"/>
      <c r="B11" s="30"/>
      <c r="C11" s="45"/>
      <c r="D11" s="30"/>
      <c r="E11" s="30"/>
      <c r="F11" s="30"/>
      <c r="G11" s="40"/>
      <c r="H11" s="30"/>
      <c r="I11" s="30"/>
      <c r="J11" s="30"/>
      <c r="K11" s="30"/>
      <c r="L11" s="30"/>
      <c r="M11" s="30"/>
      <c r="N11" s="30"/>
      <c r="O11" s="30"/>
      <c r="P11" s="30"/>
      <c r="Q11" s="30"/>
      <c r="R11" s="30"/>
      <c r="S11" s="30"/>
      <c r="T11" s="30"/>
      <c r="U11" s="30"/>
      <c r="V11" s="30"/>
      <c r="W11" s="30"/>
      <c r="X11" s="30"/>
      <c r="Y11" s="30"/>
      <c r="Z11" s="30"/>
      <c r="AA11" s="30"/>
      <c r="AB11" s="74" t="s">
        <v>86</v>
      </c>
      <c r="AC11" s="74" t="s">
        <v>86</v>
      </c>
      <c r="AD11" s="30"/>
    </row>
    <row r="12" spans="1:30" s="31" customFormat="1" ht="16.5" x14ac:dyDescent="0.25">
      <c r="A12" s="37"/>
      <c r="B12" s="42" t="s">
        <v>31</v>
      </c>
      <c r="C12" s="244" t="str">
        <f>IF(ExpenseForm!C41&lt;&gt;"Other",ExpenseForm!C41,ExpenseForm!E41)</f>
        <v>GBP</v>
      </c>
      <c r="D12" s="46" t="s">
        <v>50</v>
      </c>
      <c r="E12" s="30"/>
      <c r="F12" s="30"/>
      <c r="G12" s="245" t="s">
        <v>741</v>
      </c>
      <c r="H12" s="246"/>
      <c r="I12" s="246"/>
      <c r="J12" s="246"/>
      <c r="K12" s="246"/>
      <c r="L12" s="247"/>
      <c r="M12" s="246"/>
      <c r="N12" s="246"/>
      <c r="O12" s="246"/>
      <c r="P12" s="30"/>
      <c r="Q12" s="30"/>
      <c r="R12" s="118"/>
      <c r="S12" s="30"/>
      <c r="T12" s="30"/>
      <c r="U12" s="30"/>
      <c r="V12" s="30"/>
      <c r="W12" s="30"/>
      <c r="X12" s="30"/>
      <c r="Y12" s="30"/>
      <c r="Z12" s="30"/>
      <c r="AA12" s="30"/>
      <c r="AB12" s="74" t="s">
        <v>87</v>
      </c>
      <c r="AC12" s="74" t="s">
        <v>87</v>
      </c>
      <c r="AD12" s="30"/>
    </row>
    <row r="13" spans="1:30" s="31" customFormat="1" ht="11.25" customHeight="1" thickBot="1" x14ac:dyDescent="0.3">
      <c r="A13" s="37"/>
      <c r="B13" s="30"/>
      <c r="C13" s="45"/>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row>
    <row r="14" spans="1:30" ht="30" x14ac:dyDescent="0.25">
      <c r="A14" s="47"/>
      <c r="B14" s="331" t="s">
        <v>102</v>
      </c>
      <c r="C14" s="329" t="s">
        <v>58</v>
      </c>
      <c r="D14" s="330"/>
      <c r="E14" s="82" t="s">
        <v>59</v>
      </c>
      <c r="F14" s="83" t="s">
        <v>2</v>
      </c>
      <c r="G14" s="83" t="s">
        <v>4</v>
      </c>
      <c r="H14" s="83" t="s">
        <v>5</v>
      </c>
      <c r="I14" s="83" t="s">
        <v>10</v>
      </c>
      <c r="J14" s="83" t="s">
        <v>9</v>
      </c>
      <c r="K14" s="84" t="s">
        <v>11</v>
      </c>
      <c r="L14" s="85" t="s">
        <v>32</v>
      </c>
      <c r="M14" s="85" t="s">
        <v>33</v>
      </c>
      <c r="N14" s="85" t="s">
        <v>34</v>
      </c>
      <c r="O14" s="85" t="s">
        <v>35</v>
      </c>
      <c r="P14" s="85" t="s">
        <v>36</v>
      </c>
      <c r="Q14" s="85" t="s">
        <v>37</v>
      </c>
      <c r="R14" s="85" t="s">
        <v>38</v>
      </c>
      <c r="S14" s="85" t="s">
        <v>39</v>
      </c>
      <c r="T14" s="85" t="s">
        <v>40</v>
      </c>
      <c r="U14" s="85" t="s">
        <v>41</v>
      </c>
      <c r="V14" s="85" t="s">
        <v>42</v>
      </c>
      <c r="W14" s="85" t="s">
        <v>43</v>
      </c>
      <c r="X14" s="85" t="s">
        <v>44</v>
      </c>
      <c r="Y14" s="85" t="s">
        <v>45</v>
      </c>
      <c r="Z14" s="85" t="s">
        <v>46</v>
      </c>
      <c r="AA14" s="85" t="s">
        <v>47</v>
      </c>
      <c r="AB14" s="85" t="s">
        <v>29</v>
      </c>
      <c r="AC14" s="86" t="s">
        <v>29</v>
      </c>
      <c r="AD14" s="48"/>
    </row>
    <row r="15" spans="1:30" ht="17.25" thickBot="1" x14ac:dyDescent="0.3">
      <c r="A15" s="47"/>
      <c r="B15" s="332"/>
      <c r="C15" s="323">
        <v>0.45</v>
      </c>
      <c r="D15" s="324"/>
      <c r="E15" s="87">
        <f>SUM(ExpenseForm!$D$47:$D$75)</f>
        <v>0</v>
      </c>
      <c r="F15" s="88">
        <f>$C$15*$E$15</f>
        <v>0</v>
      </c>
      <c r="G15" s="89" t="s">
        <v>6</v>
      </c>
      <c r="H15" s="90"/>
      <c r="I15" s="90"/>
      <c r="J15" s="90"/>
      <c r="K15" s="91"/>
      <c r="L15" s="89"/>
      <c r="M15" s="89"/>
      <c r="N15" s="89"/>
      <c r="O15" s="89"/>
      <c r="P15" s="89"/>
      <c r="Q15" s="89"/>
      <c r="R15" s="89"/>
      <c r="S15" s="89"/>
      <c r="T15" s="89"/>
      <c r="U15" s="89"/>
      <c r="V15" s="89"/>
      <c r="W15" s="89"/>
      <c r="X15" s="89"/>
      <c r="Y15" s="89"/>
      <c r="Z15" s="89"/>
      <c r="AA15" s="89"/>
      <c r="AB15" s="89"/>
      <c r="AC15" s="92"/>
      <c r="AD15" s="48"/>
    </row>
    <row r="16" spans="1:30" ht="16.5" x14ac:dyDescent="0.25">
      <c r="A16" s="47"/>
      <c r="B16" s="325" t="s">
        <v>185</v>
      </c>
      <c r="C16" s="326"/>
      <c r="D16" s="326"/>
      <c r="E16" s="327"/>
      <c r="F16" s="97">
        <f>SUMIFS(ExpenseForm!$E$47:$E$75,ExpenseForm!$B$47:$B$75,$B16,ExpenseForm!$F$47:$F$75,F$14)</f>
        <v>0</v>
      </c>
      <c r="G16" s="75">
        <f>SUMIFS(ExpenseForm!$E$47:$E$75,ExpenseForm!$B$47:$B$75,$B16,ExpenseForm!$F$47:$F$75,G$14)</f>
        <v>0</v>
      </c>
      <c r="H16" s="75">
        <f>SUMIFS(ExpenseForm!$E$47:$E$75,ExpenseForm!$B$47:$B$75,$B16,ExpenseForm!$F$47:$F$75,H$14)</f>
        <v>0</v>
      </c>
      <c r="I16" s="75">
        <f>SUMIFS(ExpenseForm!$E$47:$E$75,ExpenseForm!$B$47:$B$75,$B16,ExpenseForm!$F$47:$F$75,I$14)</f>
        <v>0</v>
      </c>
      <c r="J16" s="75">
        <f>SUMIFS(ExpenseForm!$E$47:$E$75,ExpenseForm!$B$47:$B$75,$B16,ExpenseForm!$F$47:$F$75,J$14)</f>
        <v>0</v>
      </c>
      <c r="K16" s="75">
        <f>SUMIFS(ExpenseForm!$E$47:$E$75,ExpenseForm!$B$47:$B$75,$B16,ExpenseForm!$F$47:$F$75,K$14)</f>
        <v>0</v>
      </c>
      <c r="L16" s="76">
        <f>SUMIFS(ExpenseForm!$E$47:$E$75,ExpenseForm!$B$47:$B$75,$B16,ExpenseForm!$F$47:$F$75,L$14)</f>
        <v>0</v>
      </c>
      <c r="M16" s="76">
        <f>SUMIFS(ExpenseForm!$E$47:$E$75,ExpenseForm!$B$47:$B$75,$B16,ExpenseForm!$F$47:$F$75,M$14)</f>
        <v>0</v>
      </c>
      <c r="N16" s="76">
        <f>SUMIFS(ExpenseForm!$E$47:$E$75,ExpenseForm!$B$47:$B$75,$B16,ExpenseForm!$F$47:$F$75,N$14)</f>
        <v>0</v>
      </c>
      <c r="O16" s="76">
        <f>SUMIFS(ExpenseForm!$E$47:$E$75,ExpenseForm!$B$47:$B$75,$B16,ExpenseForm!$F$47:$F$75,O$14)</f>
        <v>0</v>
      </c>
      <c r="P16" s="76">
        <f>SUMIFS(ExpenseForm!$E$47:$E$75,ExpenseForm!$B$47:$B$75,$B16,ExpenseForm!$F$47:$F$75,P$14)</f>
        <v>0</v>
      </c>
      <c r="Q16" s="76">
        <f>SUMIFS(ExpenseForm!$E$47:$E$75,ExpenseForm!$B$47:$B$75,$B16,ExpenseForm!$F$47:$F$75,Q$14)</f>
        <v>0</v>
      </c>
      <c r="R16" s="76">
        <f>SUMIFS(ExpenseForm!$E$47:$E$75,ExpenseForm!$B$47:$B$75,$B16,ExpenseForm!$F$47:$F$75,R$14)</f>
        <v>0</v>
      </c>
      <c r="S16" s="76">
        <f>SUMIFS(ExpenseForm!$E$47:$E$75,ExpenseForm!$B$47:$B$75,$B16,ExpenseForm!$F$47:$F$75,S$14)</f>
        <v>0</v>
      </c>
      <c r="T16" s="76">
        <f>SUMIFS(ExpenseForm!$E$47:$E$75,ExpenseForm!$B$47:$B$75,$B16,ExpenseForm!$F$47:$F$75,T$14)</f>
        <v>0</v>
      </c>
      <c r="U16" s="76">
        <f>SUMIFS(ExpenseForm!$E$47:$E$75,ExpenseForm!$B$47:$B$75,$B16,ExpenseForm!$F$47:$F$75,U$14)</f>
        <v>0</v>
      </c>
      <c r="V16" s="76">
        <f>SUMIFS(ExpenseForm!$E$47:$E$75,ExpenseForm!$B$47:$B$75,$B16,ExpenseForm!$F$47:$F$75,V$14)</f>
        <v>0</v>
      </c>
      <c r="W16" s="76">
        <f>SUMIFS(ExpenseForm!$E$47:$E$75,ExpenseForm!$B$47:$B$75,$B16,ExpenseForm!$F$47:$F$75,W$14)</f>
        <v>0</v>
      </c>
      <c r="X16" s="76">
        <f>SUMIFS(ExpenseForm!$E$47:$E$75,ExpenseForm!$B$47:$B$75,$B16,ExpenseForm!$F$47:$F$75,X$14)</f>
        <v>0</v>
      </c>
      <c r="Y16" s="76">
        <f>SUMIFS(ExpenseForm!$E$47:$E$75,ExpenseForm!$B$47:$B$75,$B16,ExpenseForm!$F$47:$F$75,Y$14)</f>
        <v>0</v>
      </c>
      <c r="Z16" s="76">
        <f>SUMIFS(ExpenseForm!$E$47:$E$75,ExpenseForm!$B$47:$B$75,$B16,ExpenseForm!$F$47:$F$75,Z$14)</f>
        <v>0</v>
      </c>
      <c r="AA16" s="76">
        <f>SUMIFS(ExpenseForm!$E$47:$E$75,ExpenseForm!$B$47:$B$75,$B16,ExpenseForm!$F$47:$F$75,AA$14)</f>
        <v>0</v>
      </c>
      <c r="AB16" s="76">
        <f>SUMIFS(ExpenseForm!$E$47:$E$75,ExpenseForm!$B$47:$B$75,$B16,ExpenseForm!$F$47:$F$75,AB$14)</f>
        <v>0</v>
      </c>
      <c r="AC16" s="77">
        <f>SUMIFS(ExpenseForm!$E$47:$E$75,ExpenseForm!$B$47:$B$75,$B16,ExpenseForm!$F$47:$F$75,AC$14)</f>
        <v>0</v>
      </c>
      <c r="AD16" s="48"/>
    </row>
    <row r="17" spans="1:30" ht="16.5" x14ac:dyDescent="0.25">
      <c r="A17" s="47"/>
      <c r="B17" s="313" t="s">
        <v>188</v>
      </c>
      <c r="C17" s="314"/>
      <c r="D17" s="314"/>
      <c r="E17" s="315"/>
      <c r="F17" s="98">
        <f>SUMIFS(ExpenseForm!$E$47:$E$75,ExpenseForm!$B$47:$B$75,$B17,ExpenseForm!$F$47:$F$75,F$14)</f>
        <v>0</v>
      </c>
      <c r="G17" s="50">
        <f>SUMIFS(ExpenseForm!$E$47:$E$75,ExpenseForm!$B$47:$B$75,$B17,ExpenseForm!$F$47:$F$75,G$14)</f>
        <v>0</v>
      </c>
      <c r="H17" s="50">
        <f>SUMIFS(ExpenseForm!$E$47:$E$75,ExpenseForm!$B$47:$B$75,$B17,ExpenseForm!$F$47:$F$75,H$14)</f>
        <v>0</v>
      </c>
      <c r="I17" s="50">
        <f>SUMIFS(ExpenseForm!$E$47:$E$75,ExpenseForm!$B$47:$B$75,$B17,ExpenseForm!$F$47:$F$75,I$14)</f>
        <v>0</v>
      </c>
      <c r="J17" s="50">
        <f>SUMIFS(ExpenseForm!$E$47:$E$75,ExpenseForm!$B$47:$B$75,$B17,ExpenseForm!$F$47:$F$75,J$14)</f>
        <v>0</v>
      </c>
      <c r="K17" s="50">
        <f>SUMIFS(ExpenseForm!$E$47:$E$75,ExpenseForm!$B$47:$B$75,$B17,ExpenseForm!$F$47:$F$75,K$14)</f>
        <v>0</v>
      </c>
      <c r="L17" s="51">
        <f>SUMIFS(ExpenseForm!$E$47:$E$75,ExpenseForm!$B$47:$B$75,$B17,ExpenseForm!$F$47:$F$75,L$14)</f>
        <v>0</v>
      </c>
      <c r="M17" s="51">
        <f>SUMIFS(ExpenseForm!$E$47:$E$75,ExpenseForm!$B$47:$B$75,$B17,ExpenseForm!$F$47:$F$75,M$14)</f>
        <v>0</v>
      </c>
      <c r="N17" s="51">
        <f>SUMIFS(ExpenseForm!$E$47:$E$75,ExpenseForm!$B$47:$B$75,$B17,ExpenseForm!$F$47:$F$75,N$14)</f>
        <v>0</v>
      </c>
      <c r="O17" s="51">
        <f>SUMIFS(ExpenseForm!$E$47:$E$75,ExpenseForm!$B$47:$B$75,$B17,ExpenseForm!$F$47:$F$75,O$14)</f>
        <v>0</v>
      </c>
      <c r="P17" s="51">
        <f>SUMIFS(ExpenseForm!$E$47:$E$75,ExpenseForm!$B$47:$B$75,$B17,ExpenseForm!$F$47:$F$75,P$14)</f>
        <v>0</v>
      </c>
      <c r="Q17" s="51">
        <f>SUMIFS(ExpenseForm!$E$47:$E$75,ExpenseForm!$B$47:$B$75,$B17,ExpenseForm!$F$47:$F$75,Q$14)</f>
        <v>0</v>
      </c>
      <c r="R17" s="51">
        <f>SUMIFS(ExpenseForm!$E$47:$E$75,ExpenseForm!$B$47:$B$75,$B17,ExpenseForm!$F$47:$F$75,R$14)</f>
        <v>0</v>
      </c>
      <c r="S17" s="51">
        <f>SUMIFS(ExpenseForm!$E$47:$E$75,ExpenseForm!$B$47:$B$75,$B17,ExpenseForm!$F$47:$F$75,S$14)</f>
        <v>0</v>
      </c>
      <c r="T17" s="51">
        <f>SUMIFS(ExpenseForm!$E$47:$E$75,ExpenseForm!$B$47:$B$75,$B17,ExpenseForm!$F$47:$F$75,T$14)</f>
        <v>0</v>
      </c>
      <c r="U17" s="51">
        <f>SUMIFS(ExpenseForm!$E$47:$E$75,ExpenseForm!$B$47:$B$75,$B17,ExpenseForm!$F$47:$F$75,U$14)</f>
        <v>0</v>
      </c>
      <c r="V17" s="51">
        <f>SUMIFS(ExpenseForm!$E$47:$E$75,ExpenseForm!$B$47:$B$75,$B17,ExpenseForm!$F$47:$F$75,V$14)</f>
        <v>0</v>
      </c>
      <c r="W17" s="51">
        <f>SUMIFS(ExpenseForm!$E$47:$E$75,ExpenseForm!$B$47:$B$75,$B17,ExpenseForm!$F$47:$F$75,W$14)</f>
        <v>0</v>
      </c>
      <c r="X17" s="51">
        <f>SUMIFS(ExpenseForm!$E$47:$E$75,ExpenseForm!$B$47:$B$75,$B17,ExpenseForm!$F$47:$F$75,X$14)</f>
        <v>0</v>
      </c>
      <c r="Y17" s="51">
        <f>SUMIFS(ExpenseForm!$E$47:$E$75,ExpenseForm!$B$47:$B$75,$B17,ExpenseForm!$F$47:$F$75,Y$14)</f>
        <v>0</v>
      </c>
      <c r="Z17" s="51">
        <f>SUMIFS(ExpenseForm!$E$47:$E$75,ExpenseForm!$B$47:$B$75,$B17,ExpenseForm!$F$47:$F$75,Z$14)</f>
        <v>0</v>
      </c>
      <c r="AA17" s="51">
        <f>SUMIFS(ExpenseForm!$E$47:$E$75,ExpenseForm!$B$47:$B$75,$B17,ExpenseForm!$F$47:$F$75,AA$14)</f>
        <v>0</v>
      </c>
      <c r="AB17" s="51">
        <f>SUMIFS(ExpenseForm!$E$47:$E$75,ExpenseForm!$B$47:$B$75,$B17,ExpenseForm!$F$47:$F$75,AB$14)</f>
        <v>0</v>
      </c>
      <c r="AC17" s="78">
        <f>SUMIFS(ExpenseForm!$E$47:$E$75,ExpenseForm!$B$47:$B$75,$B17,ExpenseForm!$F$47:$F$75,AC$14)</f>
        <v>0</v>
      </c>
      <c r="AD17" s="48"/>
    </row>
    <row r="18" spans="1:30" ht="16.5" x14ac:dyDescent="0.25">
      <c r="A18" s="47"/>
      <c r="B18" s="313" t="s">
        <v>184</v>
      </c>
      <c r="C18" s="314"/>
      <c r="D18" s="314"/>
      <c r="E18" s="315"/>
      <c r="F18" s="98">
        <f>SUMIFS(ExpenseForm!$E$47:$E$75,ExpenseForm!$B$47:$B$75,$B18,ExpenseForm!$F$47:$F$75,F$14)</f>
        <v>0</v>
      </c>
      <c r="G18" s="50">
        <f>SUMIFS(ExpenseForm!$E$47:$E$75,ExpenseForm!$B$47:$B$75,$B18,ExpenseForm!$F$47:$F$75,G$14)</f>
        <v>0</v>
      </c>
      <c r="H18" s="50">
        <f>SUMIFS(ExpenseForm!$E$47:$E$75,ExpenseForm!$B$47:$B$75,$B18,ExpenseForm!$F$47:$F$75,H$14)</f>
        <v>0</v>
      </c>
      <c r="I18" s="50">
        <f>SUMIFS(ExpenseForm!$E$47:$E$75,ExpenseForm!$B$47:$B$75,$B18,ExpenseForm!$F$47:$F$75,I$14)</f>
        <v>0</v>
      </c>
      <c r="J18" s="50">
        <f>SUMIFS(ExpenseForm!$E$47:$E$75,ExpenseForm!$B$47:$B$75,$B18,ExpenseForm!$F$47:$F$75,J$14)</f>
        <v>0</v>
      </c>
      <c r="K18" s="50">
        <f>SUMIFS(ExpenseForm!$E$47:$E$75,ExpenseForm!$B$47:$B$75,$B18,ExpenseForm!$F$47:$F$75,K$14)</f>
        <v>0</v>
      </c>
      <c r="L18" s="51">
        <f>SUMIFS(ExpenseForm!$E$47:$E$75,ExpenseForm!$B$47:$B$75,$B18,ExpenseForm!$F$47:$F$75,L$14)</f>
        <v>0</v>
      </c>
      <c r="M18" s="51">
        <f>SUMIFS(ExpenseForm!$E$47:$E$75,ExpenseForm!$B$47:$B$75,$B18,ExpenseForm!$F$47:$F$75,M$14)</f>
        <v>0</v>
      </c>
      <c r="N18" s="51">
        <f>SUMIFS(ExpenseForm!$E$47:$E$75,ExpenseForm!$B$47:$B$75,$B18,ExpenseForm!$F$47:$F$75,N$14)</f>
        <v>0</v>
      </c>
      <c r="O18" s="51">
        <f>SUMIFS(ExpenseForm!$E$47:$E$75,ExpenseForm!$B$47:$B$75,$B18,ExpenseForm!$F$47:$F$75,O$14)</f>
        <v>0</v>
      </c>
      <c r="P18" s="51">
        <f>SUMIFS(ExpenseForm!$E$47:$E$75,ExpenseForm!$B$47:$B$75,$B18,ExpenseForm!$F$47:$F$75,P$14)</f>
        <v>0</v>
      </c>
      <c r="Q18" s="51">
        <f>SUMIFS(ExpenseForm!$E$47:$E$75,ExpenseForm!$B$47:$B$75,$B18,ExpenseForm!$F$47:$F$75,Q$14)</f>
        <v>0</v>
      </c>
      <c r="R18" s="51">
        <f>SUMIFS(ExpenseForm!$E$47:$E$75,ExpenseForm!$B$47:$B$75,$B18,ExpenseForm!$F$47:$F$75,R$14)</f>
        <v>0</v>
      </c>
      <c r="S18" s="51">
        <f>SUMIFS(ExpenseForm!$E$47:$E$75,ExpenseForm!$B$47:$B$75,$B18,ExpenseForm!$F$47:$F$75,S$14)</f>
        <v>0</v>
      </c>
      <c r="T18" s="51">
        <f>SUMIFS(ExpenseForm!$E$47:$E$75,ExpenseForm!$B$47:$B$75,$B18,ExpenseForm!$F$47:$F$75,T$14)</f>
        <v>0</v>
      </c>
      <c r="U18" s="51">
        <f>SUMIFS(ExpenseForm!$E$47:$E$75,ExpenseForm!$B$47:$B$75,$B18,ExpenseForm!$F$47:$F$75,U$14)</f>
        <v>0</v>
      </c>
      <c r="V18" s="51">
        <f>SUMIFS(ExpenseForm!$E$47:$E$75,ExpenseForm!$B$47:$B$75,$B18,ExpenseForm!$F$47:$F$75,V$14)</f>
        <v>0</v>
      </c>
      <c r="W18" s="51">
        <f>SUMIFS(ExpenseForm!$E$47:$E$75,ExpenseForm!$B$47:$B$75,$B18,ExpenseForm!$F$47:$F$75,W$14)</f>
        <v>0</v>
      </c>
      <c r="X18" s="51">
        <f>SUMIFS(ExpenseForm!$E$47:$E$75,ExpenseForm!$B$47:$B$75,$B18,ExpenseForm!$F$47:$F$75,X$14)</f>
        <v>0</v>
      </c>
      <c r="Y18" s="51">
        <f>SUMIFS(ExpenseForm!$E$47:$E$75,ExpenseForm!$B$47:$B$75,$B18,ExpenseForm!$F$47:$F$75,Y$14)</f>
        <v>0</v>
      </c>
      <c r="Z18" s="51">
        <f>SUMIFS(ExpenseForm!$E$47:$E$75,ExpenseForm!$B$47:$B$75,$B18,ExpenseForm!$F$47:$F$75,Z$14)</f>
        <v>0</v>
      </c>
      <c r="AA18" s="51">
        <f>SUMIFS(ExpenseForm!$E$47:$E$75,ExpenseForm!$B$47:$B$75,$B18,ExpenseForm!$F$47:$F$75,AA$14)</f>
        <v>0</v>
      </c>
      <c r="AB18" s="51">
        <f>SUMIFS(ExpenseForm!$E$47:$E$75,ExpenseForm!$B$47:$B$75,$B18,ExpenseForm!$F$47:$F$75,AB$14)</f>
        <v>0</v>
      </c>
      <c r="AC18" s="78">
        <f>SUMIFS(ExpenseForm!$E$47:$E$75,ExpenseForm!$B$47:$B$75,$B18,ExpenseForm!$F$47:$F$75,AC$14)</f>
        <v>0</v>
      </c>
      <c r="AD18" s="48"/>
    </row>
    <row r="19" spans="1:30" ht="16.5" x14ac:dyDescent="0.25">
      <c r="A19" s="47"/>
      <c r="B19" s="313" t="s">
        <v>187</v>
      </c>
      <c r="C19" s="314"/>
      <c r="D19" s="314"/>
      <c r="E19" s="315"/>
      <c r="F19" s="98">
        <f>SUMIFS(ExpenseForm!$E$47:$E$75,ExpenseForm!$B$47:$B$75,$B19,ExpenseForm!$F$47:$F$75,F$14)</f>
        <v>0</v>
      </c>
      <c r="G19" s="50">
        <f>SUMIFS(ExpenseForm!$E$47:$E$75,ExpenseForm!$B$47:$B$75,$B19,ExpenseForm!$F$47:$F$75,G$14)</f>
        <v>0</v>
      </c>
      <c r="H19" s="50">
        <f>SUMIFS(ExpenseForm!$E$47:$E$75,ExpenseForm!$B$47:$B$75,$B19,ExpenseForm!$F$47:$F$75,H$14)</f>
        <v>0</v>
      </c>
      <c r="I19" s="50">
        <f>SUMIFS(ExpenseForm!$E$47:$E$75,ExpenseForm!$B$47:$B$75,$B19,ExpenseForm!$F$47:$F$75,I$14)</f>
        <v>0</v>
      </c>
      <c r="J19" s="50">
        <f>SUMIFS(ExpenseForm!$E$47:$E$75,ExpenseForm!$B$47:$B$75,$B19,ExpenseForm!$F$47:$F$75,J$14)</f>
        <v>0</v>
      </c>
      <c r="K19" s="50">
        <f>SUMIFS(ExpenseForm!$E$47:$E$75,ExpenseForm!$B$47:$B$75,$B19,ExpenseForm!$F$47:$F$75,K$14)</f>
        <v>0</v>
      </c>
      <c r="L19" s="51">
        <f>SUMIFS(ExpenseForm!$E$47:$E$75,ExpenseForm!$B$47:$B$75,$B19,ExpenseForm!$F$47:$F$75,L$14)</f>
        <v>0</v>
      </c>
      <c r="M19" s="51">
        <f>SUMIFS(ExpenseForm!$E$47:$E$75,ExpenseForm!$B$47:$B$75,$B19,ExpenseForm!$F$47:$F$75,M$14)</f>
        <v>0</v>
      </c>
      <c r="N19" s="51">
        <f>SUMIFS(ExpenseForm!$E$47:$E$75,ExpenseForm!$B$47:$B$75,$B19,ExpenseForm!$F$47:$F$75,N$14)</f>
        <v>0</v>
      </c>
      <c r="O19" s="51">
        <f>SUMIFS(ExpenseForm!$E$47:$E$75,ExpenseForm!$B$47:$B$75,$B19,ExpenseForm!$F$47:$F$75,O$14)</f>
        <v>0</v>
      </c>
      <c r="P19" s="51">
        <f>SUMIFS(ExpenseForm!$E$47:$E$75,ExpenseForm!$B$47:$B$75,$B19,ExpenseForm!$F$47:$F$75,P$14)</f>
        <v>0</v>
      </c>
      <c r="Q19" s="51">
        <f>SUMIFS(ExpenseForm!$E$47:$E$75,ExpenseForm!$B$47:$B$75,$B19,ExpenseForm!$F$47:$F$75,Q$14)</f>
        <v>0</v>
      </c>
      <c r="R19" s="51">
        <f>SUMIFS(ExpenseForm!$E$47:$E$75,ExpenseForm!$B$47:$B$75,$B19,ExpenseForm!$F$47:$F$75,R$14)</f>
        <v>0</v>
      </c>
      <c r="S19" s="51">
        <f>SUMIFS(ExpenseForm!$E$47:$E$75,ExpenseForm!$B$47:$B$75,$B19,ExpenseForm!$F$47:$F$75,S$14)</f>
        <v>0</v>
      </c>
      <c r="T19" s="51">
        <f>SUMIFS(ExpenseForm!$E$47:$E$75,ExpenseForm!$B$47:$B$75,$B19,ExpenseForm!$F$47:$F$75,T$14)</f>
        <v>0</v>
      </c>
      <c r="U19" s="51">
        <f>SUMIFS(ExpenseForm!$E$47:$E$75,ExpenseForm!$B$47:$B$75,$B19,ExpenseForm!$F$47:$F$75,U$14)</f>
        <v>0</v>
      </c>
      <c r="V19" s="51">
        <f>SUMIFS(ExpenseForm!$E$47:$E$75,ExpenseForm!$B$47:$B$75,$B19,ExpenseForm!$F$47:$F$75,V$14)</f>
        <v>0</v>
      </c>
      <c r="W19" s="51">
        <f>SUMIFS(ExpenseForm!$E$47:$E$75,ExpenseForm!$B$47:$B$75,$B19,ExpenseForm!$F$47:$F$75,W$14)</f>
        <v>0</v>
      </c>
      <c r="X19" s="51">
        <f>SUMIFS(ExpenseForm!$E$47:$E$75,ExpenseForm!$B$47:$B$75,$B19,ExpenseForm!$F$47:$F$75,X$14)</f>
        <v>0</v>
      </c>
      <c r="Y19" s="51">
        <f>SUMIFS(ExpenseForm!$E$47:$E$75,ExpenseForm!$B$47:$B$75,$B19,ExpenseForm!$F$47:$F$75,Y$14)</f>
        <v>0</v>
      </c>
      <c r="Z19" s="51">
        <f>SUMIFS(ExpenseForm!$E$47:$E$75,ExpenseForm!$B$47:$B$75,$B19,ExpenseForm!$F$47:$F$75,Z$14)</f>
        <v>0</v>
      </c>
      <c r="AA19" s="51">
        <f>SUMIFS(ExpenseForm!$E$47:$E$75,ExpenseForm!$B$47:$B$75,$B19,ExpenseForm!$F$47:$F$75,AA$14)</f>
        <v>0</v>
      </c>
      <c r="AB19" s="51">
        <f>SUMIFS(ExpenseForm!$E$47:$E$75,ExpenseForm!$B$47:$B$75,$B19,ExpenseForm!$F$47:$F$75,AB$14)</f>
        <v>0</v>
      </c>
      <c r="AC19" s="78">
        <f>SUMIFS(ExpenseForm!$E$47:$E$75,ExpenseForm!$B$47:$B$75,$B19,ExpenseForm!$F$47:$F$75,AC$14)</f>
        <v>0</v>
      </c>
      <c r="AD19" s="48"/>
    </row>
    <row r="20" spans="1:30" ht="16.5" x14ac:dyDescent="0.25">
      <c r="A20" s="47"/>
      <c r="B20" s="313" t="s">
        <v>29</v>
      </c>
      <c r="C20" s="314"/>
      <c r="D20" s="314"/>
      <c r="E20" s="315"/>
      <c r="F20" s="98">
        <f>SUMIFS(ExpenseForm!$E$47:$E$75,ExpenseForm!$B$47:$B$75,$B20,ExpenseForm!$F$47:$F$75,F$14)</f>
        <v>0</v>
      </c>
      <c r="G20" s="50">
        <f>SUMIFS(ExpenseForm!$E$47:$E$75,ExpenseForm!$B$47:$B$75,$B20,ExpenseForm!$F$47:$F$75,G$14)</f>
        <v>0</v>
      </c>
      <c r="H20" s="50">
        <f>SUMIFS(ExpenseForm!$E$47:$E$75,ExpenseForm!$B$47:$B$75,$B20,ExpenseForm!$F$47:$F$75,H$14)</f>
        <v>0</v>
      </c>
      <c r="I20" s="50">
        <f>SUMIFS(ExpenseForm!$E$47:$E$75,ExpenseForm!$B$47:$B$75,$B20,ExpenseForm!$F$47:$F$75,I$14)</f>
        <v>0</v>
      </c>
      <c r="J20" s="50">
        <f>SUMIFS(ExpenseForm!$E$47:$E$75,ExpenseForm!$B$47:$B$75,$B20,ExpenseForm!$F$47:$F$75,J$14)</f>
        <v>0</v>
      </c>
      <c r="K20" s="50">
        <f>SUMIFS(ExpenseForm!$E$47:$E$75,ExpenseForm!$B$47:$B$75,$B20,ExpenseForm!$F$47:$F$75,K$14)</f>
        <v>0</v>
      </c>
      <c r="L20" s="51">
        <f>SUMIFS(ExpenseForm!$E$47:$E$75,ExpenseForm!$B$47:$B$75,$B20,ExpenseForm!$F$47:$F$75,L$14)</f>
        <v>0</v>
      </c>
      <c r="M20" s="51">
        <f>SUMIFS(ExpenseForm!$E$47:$E$75,ExpenseForm!$B$47:$B$75,$B20,ExpenseForm!$F$47:$F$75,M$14)</f>
        <v>0</v>
      </c>
      <c r="N20" s="51">
        <f>SUMIFS(ExpenseForm!$E$47:$E$75,ExpenseForm!$B$47:$B$75,$B20,ExpenseForm!$F$47:$F$75,N$14)</f>
        <v>0</v>
      </c>
      <c r="O20" s="51">
        <f>SUMIFS(ExpenseForm!$E$47:$E$75,ExpenseForm!$B$47:$B$75,$B20,ExpenseForm!$F$47:$F$75,O$14)</f>
        <v>0</v>
      </c>
      <c r="P20" s="51">
        <f>SUMIFS(ExpenseForm!$E$47:$E$75,ExpenseForm!$B$47:$B$75,$B20,ExpenseForm!$F$47:$F$75,P$14)</f>
        <v>0</v>
      </c>
      <c r="Q20" s="51">
        <f>SUMIFS(ExpenseForm!$E$47:$E$75,ExpenseForm!$B$47:$B$75,$B20,ExpenseForm!$F$47:$F$75,Q$14)</f>
        <v>0</v>
      </c>
      <c r="R20" s="51">
        <f>SUMIFS(ExpenseForm!$E$47:$E$75,ExpenseForm!$B$47:$B$75,$B20,ExpenseForm!$F$47:$F$75,R$14)</f>
        <v>0</v>
      </c>
      <c r="S20" s="51">
        <f>SUMIFS(ExpenseForm!$E$47:$E$75,ExpenseForm!$B$47:$B$75,$B20,ExpenseForm!$F$47:$F$75,S$14)</f>
        <v>0</v>
      </c>
      <c r="T20" s="51">
        <f>SUMIFS(ExpenseForm!$E$47:$E$75,ExpenseForm!$B$47:$B$75,$B20,ExpenseForm!$F$47:$F$75,T$14)</f>
        <v>0</v>
      </c>
      <c r="U20" s="51">
        <f>SUMIFS(ExpenseForm!$E$47:$E$75,ExpenseForm!$B$47:$B$75,$B20,ExpenseForm!$F$47:$F$75,U$14)</f>
        <v>0</v>
      </c>
      <c r="V20" s="51">
        <f>SUMIFS(ExpenseForm!$E$47:$E$75,ExpenseForm!$B$47:$B$75,$B20,ExpenseForm!$F$47:$F$75,V$14)</f>
        <v>0</v>
      </c>
      <c r="W20" s="51">
        <f>SUMIFS(ExpenseForm!$E$47:$E$75,ExpenseForm!$B$47:$B$75,$B20,ExpenseForm!$F$47:$F$75,W$14)</f>
        <v>0</v>
      </c>
      <c r="X20" s="51">
        <f>SUMIFS(ExpenseForm!$E$47:$E$75,ExpenseForm!$B$47:$B$75,$B20,ExpenseForm!$F$47:$F$75,X$14)</f>
        <v>0</v>
      </c>
      <c r="Y20" s="51">
        <f>SUMIFS(ExpenseForm!$E$47:$E$75,ExpenseForm!$B$47:$B$75,$B20,ExpenseForm!$F$47:$F$75,Y$14)</f>
        <v>0</v>
      </c>
      <c r="Z20" s="51">
        <f>SUMIFS(ExpenseForm!$E$47:$E$75,ExpenseForm!$B$47:$B$75,$B20,ExpenseForm!$F$47:$F$75,Z$14)</f>
        <v>0</v>
      </c>
      <c r="AA20" s="51">
        <f>SUMIFS(ExpenseForm!$E$47:$E$75,ExpenseForm!$B$47:$B$75,$B20,ExpenseForm!$F$47:$F$75,AA$14)</f>
        <v>0</v>
      </c>
      <c r="AB20" s="51">
        <f>SUMIFS(ExpenseForm!$E$47:$E$75,ExpenseForm!$B$47:$B$75,$B20,ExpenseForm!$F$47:$F$75,AB$14)</f>
        <v>0</v>
      </c>
      <c r="AC20" s="78">
        <f>SUMIFS(ExpenseForm!$E$47:$E$75,ExpenseForm!$B$47:$B$75,$B20,ExpenseForm!$F$47:$F$75,AC$14)</f>
        <v>0</v>
      </c>
      <c r="AD20" s="48"/>
    </row>
    <row r="21" spans="1:30" ht="16.5" x14ac:dyDescent="0.25">
      <c r="A21" s="47"/>
      <c r="B21" s="313" t="s">
        <v>189</v>
      </c>
      <c r="C21" s="314"/>
      <c r="D21" s="314"/>
      <c r="E21" s="315"/>
      <c r="F21" s="98">
        <f>SUMIFS(ExpenseForm!$E$47:$E$75,ExpenseForm!$B$47:$B$75,$B21,ExpenseForm!$F$47:$F$75,F$14)</f>
        <v>0</v>
      </c>
      <c r="G21" s="50">
        <f>SUMIFS(ExpenseForm!$E$47:$E$75,ExpenseForm!$B$47:$B$75,$B21,ExpenseForm!$F$47:$F$75,G$14)</f>
        <v>0</v>
      </c>
      <c r="H21" s="50">
        <f>SUMIFS(ExpenseForm!$E$47:$E$75,ExpenseForm!$B$47:$B$75,$B21,ExpenseForm!$F$47:$F$75,H$14)</f>
        <v>0</v>
      </c>
      <c r="I21" s="50">
        <f>SUMIFS(ExpenseForm!$E$47:$E$75,ExpenseForm!$B$47:$B$75,$B21,ExpenseForm!$F$47:$F$75,I$14)</f>
        <v>0</v>
      </c>
      <c r="J21" s="50">
        <f>SUMIFS(ExpenseForm!$E$47:$E$75,ExpenseForm!$B$47:$B$75,$B21,ExpenseForm!$F$47:$F$75,J$14)</f>
        <v>0</v>
      </c>
      <c r="K21" s="50">
        <f>SUMIFS(ExpenseForm!$E$47:$E$75,ExpenseForm!$B$47:$B$75,$B21,ExpenseForm!$F$47:$F$75,K$14)</f>
        <v>0</v>
      </c>
      <c r="L21" s="51">
        <f>SUMIFS(ExpenseForm!$E$47:$E$75,ExpenseForm!$B$47:$B$75,$B21,ExpenseForm!$F$47:$F$75,L$14)</f>
        <v>0</v>
      </c>
      <c r="M21" s="51">
        <f>SUMIFS(ExpenseForm!$E$47:$E$75,ExpenseForm!$B$47:$B$75,$B21,ExpenseForm!$F$47:$F$75,M$14)</f>
        <v>0</v>
      </c>
      <c r="N21" s="51">
        <f>SUMIFS(ExpenseForm!$E$47:$E$75,ExpenseForm!$B$47:$B$75,$B21,ExpenseForm!$F$47:$F$75,N$14)</f>
        <v>0</v>
      </c>
      <c r="O21" s="51">
        <f>SUMIFS(ExpenseForm!$E$47:$E$75,ExpenseForm!$B$47:$B$75,$B21,ExpenseForm!$F$47:$F$75,O$14)</f>
        <v>0</v>
      </c>
      <c r="P21" s="51">
        <f>SUMIFS(ExpenseForm!$E$47:$E$75,ExpenseForm!$B$47:$B$75,$B21,ExpenseForm!$F$47:$F$75,P$14)</f>
        <v>0</v>
      </c>
      <c r="Q21" s="51">
        <f>SUMIFS(ExpenseForm!$E$47:$E$75,ExpenseForm!$B$47:$B$75,$B21,ExpenseForm!$F$47:$F$75,Q$14)</f>
        <v>0</v>
      </c>
      <c r="R21" s="51">
        <f>SUMIFS(ExpenseForm!$E$47:$E$75,ExpenseForm!$B$47:$B$75,$B21,ExpenseForm!$F$47:$F$75,R$14)</f>
        <v>0</v>
      </c>
      <c r="S21" s="51">
        <f>SUMIFS(ExpenseForm!$E$47:$E$75,ExpenseForm!$B$47:$B$75,$B21,ExpenseForm!$F$47:$F$75,S$14)</f>
        <v>0</v>
      </c>
      <c r="T21" s="51">
        <f>SUMIFS(ExpenseForm!$E$47:$E$75,ExpenseForm!$B$47:$B$75,$B21,ExpenseForm!$F$47:$F$75,T$14)</f>
        <v>0</v>
      </c>
      <c r="U21" s="51">
        <f>SUMIFS(ExpenseForm!$E$47:$E$75,ExpenseForm!$B$47:$B$75,$B21,ExpenseForm!$F$47:$F$75,U$14)</f>
        <v>0</v>
      </c>
      <c r="V21" s="51">
        <f>SUMIFS(ExpenseForm!$E$47:$E$75,ExpenseForm!$B$47:$B$75,$B21,ExpenseForm!$F$47:$F$75,V$14)</f>
        <v>0</v>
      </c>
      <c r="W21" s="51">
        <f>SUMIFS(ExpenseForm!$E$47:$E$75,ExpenseForm!$B$47:$B$75,$B21,ExpenseForm!$F$47:$F$75,W$14)</f>
        <v>0</v>
      </c>
      <c r="X21" s="51">
        <f>SUMIFS(ExpenseForm!$E$47:$E$75,ExpenseForm!$B$47:$B$75,$B21,ExpenseForm!$F$47:$F$75,X$14)</f>
        <v>0</v>
      </c>
      <c r="Y21" s="51">
        <f>SUMIFS(ExpenseForm!$E$47:$E$75,ExpenseForm!$B$47:$B$75,$B21,ExpenseForm!$F$47:$F$75,Y$14)</f>
        <v>0</v>
      </c>
      <c r="Z21" s="51">
        <f>SUMIFS(ExpenseForm!$E$47:$E$75,ExpenseForm!$B$47:$B$75,$B21,ExpenseForm!$F$47:$F$75,Z$14)</f>
        <v>0</v>
      </c>
      <c r="AA21" s="51">
        <f>SUMIFS(ExpenseForm!$E$47:$E$75,ExpenseForm!$B$47:$B$75,$B21,ExpenseForm!$F$47:$F$75,AA$14)</f>
        <v>0</v>
      </c>
      <c r="AB21" s="51">
        <f>SUMIFS(ExpenseForm!$E$47:$E$75,ExpenseForm!$B$47:$B$75,$B21,ExpenseForm!$F$47:$F$75,AB$14)</f>
        <v>0</v>
      </c>
      <c r="AC21" s="78">
        <f>SUMIFS(ExpenseForm!$E$47:$E$75,ExpenseForm!$B$47:$B$75,$B21,ExpenseForm!$F$47:$F$75,AC$14)</f>
        <v>0</v>
      </c>
      <c r="AD21" s="48"/>
    </row>
    <row r="22" spans="1:30" ht="16.5" x14ac:dyDescent="0.25">
      <c r="A22" s="47"/>
      <c r="B22" s="313" t="s">
        <v>186</v>
      </c>
      <c r="C22" s="314"/>
      <c r="D22" s="314"/>
      <c r="E22" s="315"/>
      <c r="F22" s="98">
        <f>SUMIFS(ExpenseForm!$E$47:$E$75,ExpenseForm!$B$47:$B$75,$B22,ExpenseForm!$F$47:$F$75,F$14)</f>
        <v>0</v>
      </c>
      <c r="G22" s="50">
        <f>SUMIFS(ExpenseForm!$E$47:$E$75,ExpenseForm!$B$47:$B$75,$B22,ExpenseForm!$F$47:$F$75,G$14)</f>
        <v>0</v>
      </c>
      <c r="H22" s="50">
        <f>SUMIFS(ExpenseForm!$E$47:$E$75,ExpenseForm!$B$47:$B$75,$B22,ExpenseForm!$F$47:$F$75,H$14)</f>
        <v>0</v>
      </c>
      <c r="I22" s="50">
        <f>SUMIFS(ExpenseForm!$E$47:$E$75,ExpenseForm!$B$47:$B$75,$B22,ExpenseForm!$F$47:$F$75,I$14)</f>
        <v>0</v>
      </c>
      <c r="J22" s="50">
        <f>SUMIFS(ExpenseForm!$E$47:$E$75,ExpenseForm!$B$47:$B$75,$B22,ExpenseForm!$F$47:$F$75,J$14)</f>
        <v>0</v>
      </c>
      <c r="K22" s="50">
        <f>SUMIFS(ExpenseForm!$E$47:$E$75,ExpenseForm!$B$47:$B$75,$B22,ExpenseForm!$F$47:$F$75,K$14)</f>
        <v>0</v>
      </c>
      <c r="L22" s="51">
        <f>SUMIFS(ExpenseForm!$E$47:$E$75,ExpenseForm!$B$47:$B$75,$B22,ExpenseForm!$F$47:$F$75,L$14)</f>
        <v>0</v>
      </c>
      <c r="M22" s="51">
        <f>SUMIFS(ExpenseForm!$E$47:$E$75,ExpenseForm!$B$47:$B$75,$B22,ExpenseForm!$F$47:$F$75,M$14)</f>
        <v>0</v>
      </c>
      <c r="N22" s="51">
        <f>SUMIFS(ExpenseForm!$E$47:$E$75,ExpenseForm!$B$47:$B$75,$B22,ExpenseForm!$F$47:$F$75,N$14)</f>
        <v>0</v>
      </c>
      <c r="O22" s="51">
        <f>SUMIFS(ExpenseForm!$E$47:$E$75,ExpenseForm!$B$47:$B$75,$B22,ExpenseForm!$F$47:$F$75,O$14)</f>
        <v>0</v>
      </c>
      <c r="P22" s="51">
        <f>SUMIFS(ExpenseForm!$E$47:$E$75,ExpenseForm!$B$47:$B$75,$B22,ExpenseForm!$F$47:$F$75,P$14)</f>
        <v>0</v>
      </c>
      <c r="Q22" s="51">
        <f>SUMIFS(ExpenseForm!$E$47:$E$75,ExpenseForm!$B$47:$B$75,$B22,ExpenseForm!$F$47:$F$75,Q$14)</f>
        <v>0</v>
      </c>
      <c r="R22" s="51">
        <f>SUMIFS(ExpenseForm!$E$47:$E$75,ExpenseForm!$B$47:$B$75,$B22,ExpenseForm!$F$47:$F$75,R$14)</f>
        <v>0</v>
      </c>
      <c r="S22" s="51">
        <f>SUMIFS(ExpenseForm!$E$47:$E$75,ExpenseForm!$B$47:$B$75,$B22,ExpenseForm!$F$47:$F$75,S$14)</f>
        <v>0</v>
      </c>
      <c r="T22" s="51">
        <f>SUMIFS(ExpenseForm!$E$47:$E$75,ExpenseForm!$B$47:$B$75,$B22,ExpenseForm!$F$47:$F$75,T$14)</f>
        <v>0</v>
      </c>
      <c r="U22" s="51">
        <f>SUMIFS(ExpenseForm!$E$47:$E$75,ExpenseForm!$B$47:$B$75,$B22,ExpenseForm!$F$47:$F$75,U$14)</f>
        <v>0</v>
      </c>
      <c r="V22" s="51">
        <f>SUMIFS(ExpenseForm!$E$47:$E$75,ExpenseForm!$B$47:$B$75,$B22,ExpenseForm!$F$47:$F$75,V$14)</f>
        <v>0</v>
      </c>
      <c r="W22" s="51">
        <f>SUMIFS(ExpenseForm!$E$47:$E$75,ExpenseForm!$B$47:$B$75,$B22,ExpenseForm!$F$47:$F$75,W$14)</f>
        <v>0</v>
      </c>
      <c r="X22" s="51">
        <f>SUMIFS(ExpenseForm!$E$47:$E$75,ExpenseForm!$B$47:$B$75,$B22,ExpenseForm!$F$47:$F$75,X$14)</f>
        <v>0</v>
      </c>
      <c r="Y22" s="51">
        <f>SUMIFS(ExpenseForm!$E$47:$E$75,ExpenseForm!$B$47:$B$75,$B22,ExpenseForm!$F$47:$F$75,Y$14)</f>
        <v>0</v>
      </c>
      <c r="Z22" s="51">
        <f>SUMIFS(ExpenseForm!$E$47:$E$75,ExpenseForm!$B$47:$B$75,$B22,ExpenseForm!$F$47:$F$75,Z$14)</f>
        <v>0</v>
      </c>
      <c r="AA22" s="51">
        <f>SUMIFS(ExpenseForm!$E$47:$E$75,ExpenseForm!$B$47:$B$75,$B22,ExpenseForm!$F$47:$F$75,AA$14)</f>
        <v>0</v>
      </c>
      <c r="AB22" s="51">
        <f>SUMIFS(ExpenseForm!$E$47:$E$75,ExpenseForm!$B$47:$B$75,$B22,ExpenseForm!$F$47:$F$75,AB$14)</f>
        <v>0</v>
      </c>
      <c r="AC22" s="78">
        <f>SUMIFS(ExpenseForm!$E$47:$E$75,ExpenseForm!$B$47:$B$75,$B22,ExpenseForm!$F$47:$F$75,AC$14)</f>
        <v>0</v>
      </c>
      <c r="AD22" s="48"/>
    </row>
    <row r="23" spans="1:30" ht="16.5" x14ac:dyDescent="0.25">
      <c r="A23" s="47"/>
      <c r="B23" s="313" t="s">
        <v>191</v>
      </c>
      <c r="C23" s="314"/>
      <c r="D23" s="314"/>
      <c r="E23" s="315"/>
      <c r="F23" s="98">
        <f>SUMIFS(ExpenseForm!$E$47:$E$75,ExpenseForm!$B$47:$B$75,$B23,ExpenseForm!$F$47:$F$75,F$14)</f>
        <v>0</v>
      </c>
      <c r="G23" s="50">
        <f>SUMIFS(ExpenseForm!$E$47:$E$75,ExpenseForm!$B$47:$B$75,$B23,ExpenseForm!$F$47:$F$75,G$14)</f>
        <v>0</v>
      </c>
      <c r="H23" s="50">
        <f>SUMIFS(ExpenseForm!$E$47:$E$75,ExpenseForm!$B$47:$B$75,$B23,ExpenseForm!$F$47:$F$75,H$14)</f>
        <v>0</v>
      </c>
      <c r="I23" s="50">
        <f>SUMIFS(ExpenseForm!$E$47:$E$75,ExpenseForm!$B$47:$B$75,$B23,ExpenseForm!$F$47:$F$75,I$14)</f>
        <v>0</v>
      </c>
      <c r="J23" s="50">
        <f>SUMIFS(ExpenseForm!$E$47:$E$75,ExpenseForm!$B$47:$B$75,$B23,ExpenseForm!$F$47:$F$75,J$14)</f>
        <v>0</v>
      </c>
      <c r="K23" s="50">
        <f>SUMIFS(ExpenseForm!$E$47:$E$75,ExpenseForm!$B$47:$B$75,$B23,ExpenseForm!$F$47:$F$75,K$14)</f>
        <v>0</v>
      </c>
      <c r="L23" s="51">
        <f>SUMIFS(ExpenseForm!$E$47:$E$75,ExpenseForm!$B$47:$B$75,$B23,ExpenseForm!$F$47:$F$75,L$14)</f>
        <v>0</v>
      </c>
      <c r="M23" s="51">
        <f>SUMIFS(ExpenseForm!$E$47:$E$75,ExpenseForm!$B$47:$B$75,$B23,ExpenseForm!$F$47:$F$75,M$14)</f>
        <v>0</v>
      </c>
      <c r="N23" s="51">
        <f>SUMIFS(ExpenseForm!$E$47:$E$75,ExpenseForm!$B$47:$B$75,$B23,ExpenseForm!$F$47:$F$75,N$14)</f>
        <v>0</v>
      </c>
      <c r="O23" s="51">
        <f>SUMIFS(ExpenseForm!$E$47:$E$75,ExpenseForm!$B$47:$B$75,$B23,ExpenseForm!$F$47:$F$75,O$14)</f>
        <v>0</v>
      </c>
      <c r="P23" s="51">
        <f>SUMIFS(ExpenseForm!$E$47:$E$75,ExpenseForm!$B$47:$B$75,$B23,ExpenseForm!$F$47:$F$75,P$14)</f>
        <v>0</v>
      </c>
      <c r="Q23" s="51">
        <f>SUMIFS(ExpenseForm!$E$47:$E$75,ExpenseForm!$B$47:$B$75,$B23,ExpenseForm!$F$47:$F$75,Q$14)</f>
        <v>0</v>
      </c>
      <c r="R23" s="51">
        <f>SUMIFS(ExpenseForm!$E$47:$E$75,ExpenseForm!$B$47:$B$75,$B23,ExpenseForm!$F$47:$F$75,R$14)</f>
        <v>0</v>
      </c>
      <c r="S23" s="51">
        <f>SUMIFS(ExpenseForm!$E$47:$E$75,ExpenseForm!$B$47:$B$75,$B23,ExpenseForm!$F$47:$F$75,S$14)</f>
        <v>0</v>
      </c>
      <c r="T23" s="51">
        <f>SUMIFS(ExpenseForm!$E$47:$E$75,ExpenseForm!$B$47:$B$75,$B23,ExpenseForm!$F$47:$F$75,T$14)</f>
        <v>0</v>
      </c>
      <c r="U23" s="51">
        <f>SUMIFS(ExpenseForm!$E$47:$E$75,ExpenseForm!$B$47:$B$75,$B23,ExpenseForm!$F$47:$F$75,U$14)</f>
        <v>0</v>
      </c>
      <c r="V23" s="51">
        <f>SUMIFS(ExpenseForm!$E$47:$E$75,ExpenseForm!$B$47:$B$75,$B23,ExpenseForm!$F$47:$F$75,V$14)</f>
        <v>0</v>
      </c>
      <c r="W23" s="51">
        <f>SUMIFS(ExpenseForm!$E$47:$E$75,ExpenseForm!$B$47:$B$75,$B23,ExpenseForm!$F$47:$F$75,W$14)</f>
        <v>0</v>
      </c>
      <c r="X23" s="51">
        <f>SUMIFS(ExpenseForm!$E$47:$E$75,ExpenseForm!$B$47:$B$75,$B23,ExpenseForm!$F$47:$F$75,X$14)</f>
        <v>0</v>
      </c>
      <c r="Y23" s="51">
        <f>SUMIFS(ExpenseForm!$E$47:$E$75,ExpenseForm!$B$47:$B$75,$B23,ExpenseForm!$F$47:$F$75,Y$14)</f>
        <v>0</v>
      </c>
      <c r="Z23" s="51">
        <f>SUMIFS(ExpenseForm!$E$47:$E$75,ExpenseForm!$B$47:$B$75,$B23,ExpenseForm!$F$47:$F$75,Z$14)</f>
        <v>0</v>
      </c>
      <c r="AA23" s="51">
        <f>SUMIFS(ExpenseForm!$E$47:$E$75,ExpenseForm!$B$47:$B$75,$B23,ExpenseForm!$F$47:$F$75,AA$14)</f>
        <v>0</v>
      </c>
      <c r="AB23" s="51">
        <f>SUMIFS(ExpenseForm!$E$47:$E$75,ExpenseForm!$B$47:$B$75,$B23,ExpenseForm!$F$47:$F$75,AB$14)</f>
        <v>0</v>
      </c>
      <c r="AC23" s="78">
        <f>SUMIFS(ExpenseForm!$E$47:$E$75,ExpenseForm!$B$47:$B$75,$B23,ExpenseForm!$F$47:$F$75,AC$14)</f>
        <v>0</v>
      </c>
      <c r="AD23" s="48"/>
    </row>
    <row r="24" spans="1:30" ht="17.25" thickBot="1" x14ac:dyDescent="0.3">
      <c r="A24" s="47"/>
      <c r="B24" s="316" t="s">
        <v>190</v>
      </c>
      <c r="C24" s="317"/>
      <c r="D24" s="317"/>
      <c r="E24" s="318"/>
      <c r="F24" s="99">
        <f>SUMIFS(ExpenseForm!$E$47:$E$75,ExpenseForm!$B$47:$B$75,$B24,ExpenseForm!$F$47:$F$75,F$14)</f>
        <v>0</v>
      </c>
      <c r="G24" s="79">
        <f>SUMIFS(ExpenseForm!$E$47:$E$75,ExpenseForm!$B$47:$B$75,$B24,ExpenseForm!$F$47:$F$75,G$14)</f>
        <v>0</v>
      </c>
      <c r="H24" s="79">
        <f>SUMIFS(ExpenseForm!$E$47:$E$75,ExpenseForm!$B$47:$B$75,$B24,ExpenseForm!$F$47:$F$75,H$14)</f>
        <v>0</v>
      </c>
      <c r="I24" s="79">
        <f>SUMIFS(ExpenseForm!$E$47:$E$75,ExpenseForm!$B$47:$B$75,$B24,ExpenseForm!$F$47:$F$75,I$14)</f>
        <v>0</v>
      </c>
      <c r="J24" s="79">
        <f>SUMIFS(ExpenseForm!$E$47:$E$75,ExpenseForm!$B$47:$B$75,$B24,ExpenseForm!$F$47:$F$75,J$14)</f>
        <v>0</v>
      </c>
      <c r="K24" s="79">
        <f>SUMIFS(ExpenseForm!$E$47:$E$75,ExpenseForm!$B$47:$B$75,$B24,ExpenseForm!$F$47:$F$75,K$14)</f>
        <v>0</v>
      </c>
      <c r="L24" s="80">
        <f>SUMIFS(ExpenseForm!$E$47:$E$75,ExpenseForm!$B$47:$B$75,$B24,ExpenseForm!$F$47:$F$75,L$14)</f>
        <v>0</v>
      </c>
      <c r="M24" s="80">
        <f>SUMIFS(ExpenseForm!$E$47:$E$75,ExpenseForm!$B$47:$B$75,$B24,ExpenseForm!$F$47:$F$75,M$14)</f>
        <v>0</v>
      </c>
      <c r="N24" s="80">
        <f>SUMIFS(ExpenseForm!$E$47:$E$75,ExpenseForm!$B$47:$B$75,$B24,ExpenseForm!$F$47:$F$75,N$14)</f>
        <v>0</v>
      </c>
      <c r="O24" s="80">
        <f>SUMIFS(ExpenseForm!$E$47:$E$75,ExpenseForm!$B$47:$B$75,$B24,ExpenseForm!$F$47:$F$75,O$14)</f>
        <v>0</v>
      </c>
      <c r="P24" s="80">
        <f>SUMIFS(ExpenseForm!$E$47:$E$75,ExpenseForm!$B$47:$B$75,$B24,ExpenseForm!$F$47:$F$75,P$14)</f>
        <v>0</v>
      </c>
      <c r="Q24" s="80">
        <f>SUMIFS(ExpenseForm!$E$47:$E$75,ExpenseForm!$B$47:$B$75,$B24,ExpenseForm!$F$47:$F$75,Q$14)</f>
        <v>0</v>
      </c>
      <c r="R24" s="80">
        <f>SUMIFS(ExpenseForm!$E$47:$E$75,ExpenseForm!$B$47:$B$75,$B24,ExpenseForm!$F$47:$F$75,R$14)</f>
        <v>0</v>
      </c>
      <c r="S24" s="80">
        <f>SUMIFS(ExpenseForm!$E$47:$E$75,ExpenseForm!$B$47:$B$75,$B24,ExpenseForm!$F$47:$F$75,S$14)</f>
        <v>0</v>
      </c>
      <c r="T24" s="80">
        <f>SUMIFS(ExpenseForm!$E$47:$E$75,ExpenseForm!$B$47:$B$75,$B24,ExpenseForm!$F$47:$F$75,T$14)</f>
        <v>0</v>
      </c>
      <c r="U24" s="80">
        <f>SUMIFS(ExpenseForm!$E$47:$E$75,ExpenseForm!$B$47:$B$75,$B24,ExpenseForm!$F$47:$F$75,U$14)</f>
        <v>0</v>
      </c>
      <c r="V24" s="80">
        <f>SUMIFS(ExpenseForm!$E$47:$E$75,ExpenseForm!$B$47:$B$75,$B24,ExpenseForm!$F$47:$F$75,V$14)</f>
        <v>0</v>
      </c>
      <c r="W24" s="80">
        <f>SUMIFS(ExpenseForm!$E$47:$E$75,ExpenseForm!$B$47:$B$75,$B24,ExpenseForm!$F$47:$F$75,W$14)</f>
        <v>0</v>
      </c>
      <c r="X24" s="80">
        <f>SUMIFS(ExpenseForm!$E$47:$E$75,ExpenseForm!$B$47:$B$75,$B24,ExpenseForm!$F$47:$F$75,X$14)</f>
        <v>0</v>
      </c>
      <c r="Y24" s="80">
        <f>SUMIFS(ExpenseForm!$E$47:$E$75,ExpenseForm!$B$47:$B$75,$B24,ExpenseForm!$F$47:$F$75,Y$14)</f>
        <v>0</v>
      </c>
      <c r="Z24" s="80">
        <f>SUMIFS(ExpenseForm!$E$47:$E$75,ExpenseForm!$B$47:$B$75,$B24,ExpenseForm!$F$47:$F$75,Z$14)</f>
        <v>0</v>
      </c>
      <c r="AA24" s="80">
        <f>SUMIFS(ExpenseForm!$E$47:$E$75,ExpenseForm!$B$47:$B$75,$B24,ExpenseForm!$F$47:$F$75,AA$14)</f>
        <v>0</v>
      </c>
      <c r="AB24" s="80">
        <f>SUMIFS(ExpenseForm!$E$47:$E$75,ExpenseForm!$B$47:$B$75,$B24,ExpenseForm!$F$47:$F$75,AB$14)</f>
        <v>0</v>
      </c>
      <c r="AC24" s="81">
        <f>SUMIFS(ExpenseForm!$E$47:$E$75,ExpenseForm!$B$47:$B$75,$B24,ExpenseForm!$F$47:$F$75,AC$14)</f>
        <v>0</v>
      </c>
      <c r="AD24" s="48"/>
    </row>
    <row r="25" spans="1:30" ht="17.25" thickBot="1" x14ac:dyDescent="0.3">
      <c r="A25" s="47"/>
      <c r="B25" s="319"/>
      <c r="C25" s="319"/>
      <c r="D25" s="319"/>
      <c r="E25" s="52" t="s">
        <v>60</v>
      </c>
      <c r="F25" s="93">
        <f>SUM(F15:F24)</f>
        <v>0</v>
      </c>
      <c r="G25" s="94">
        <f>SUM(G15:G24)</f>
        <v>0</v>
      </c>
      <c r="H25" s="94">
        <f t="shared" ref="H25:J25" si="0">SUM(H15:H24)</f>
        <v>0</v>
      </c>
      <c r="I25" s="94">
        <f t="shared" si="0"/>
        <v>0</v>
      </c>
      <c r="J25" s="94">
        <f t="shared" si="0"/>
        <v>0</v>
      </c>
      <c r="K25" s="95">
        <f>SUM(K15:K24)</f>
        <v>0</v>
      </c>
      <c r="L25" s="95">
        <f t="shared" ref="L25:AC25" si="1">SUM(L15:L24)</f>
        <v>0</v>
      </c>
      <c r="M25" s="95">
        <f t="shared" si="1"/>
        <v>0</v>
      </c>
      <c r="N25" s="95">
        <f t="shared" si="1"/>
        <v>0</v>
      </c>
      <c r="O25" s="95">
        <f t="shared" si="1"/>
        <v>0</v>
      </c>
      <c r="P25" s="95">
        <f t="shared" si="1"/>
        <v>0</v>
      </c>
      <c r="Q25" s="95">
        <f t="shared" si="1"/>
        <v>0</v>
      </c>
      <c r="R25" s="95">
        <f t="shared" si="1"/>
        <v>0</v>
      </c>
      <c r="S25" s="95">
        <f t="shared" si="1"/>
        <v>0</v>
      </c>
      <c r="T25" s="95">
        <f t="shared" si="1"/>
        <v>0</v>
      </c>
      <c r="U25" s="95">
        <f t="shared" si="1"/>
        <v>0</v>
      </c>
      <c r="V25" s="95">
        <f t="shared" si="1"/>
        <v>0</v>
      </c>
      <c r="W25" s="95">
        <f t="shared" si="1"/>
        <v>0</v>
      </c>
      <c r="X25" s="95">
        <f t="shared" si="1"/>
        <v>0</v>
      </c>
      <c r="Y25" s="95">
        <f t="shared" si="1"/>
        <v>0</v>
      </c>
      <c r="Z25" s="95">
        <f t="shared" si="1"/>
        <v>0</v>
      </c>
      <c r="AA25" s="95">
        <f t="shared" si="1"/>
        <v>0</v>
      </c>
      <c r="AB25" s="95">
        <f t="shared" ref="AB25" si="2">SUM(AB15:AB24)</f>
        <v>0</v>
      </c>
      <c r="AC25" s="96">
        <f t="shared" si="1"/>
        <v>0</v>
      </c>
      <c r="AD25" s="48"/>
    </row>
    <row r="26" spans="1:30" ht="17.25" thickBot="1" x14ac:dyDescent="0.3">
      <c r="A26" s="47"/>
      <c r="B26" s="53"/>
      <c r="C26" s="53"/>
      <c r="D26" s="53"/>
      <c r="E26" s="52" t="s">
        <v>48</v>
      </c>
      <c r="F26" s="144">
        <f t="shared" ref="F26:AC26" si="3">IF(F25&gt;0,IF(F$14=$C$12,1,"Input"),0)</f>
        <v>0</v>
      </c>
      <c r="G26" s="144">
        <f t="shared" si="3"/>
        <v>0</v>
      </c>
      <c r="H26" s="144">
        <f t="shared" si="3"/>
        <v>0</v>
      </c>
      <c r="I26" s="144">
        <f t="shared" si="3"/>
        <v>0</v>
      </c>
      <c r="J26" s="144">
        <f t="shared" si="3"/>
        <v>0</v>
      </c>
      <c r="K26" s="144">
        <f t="shared" si="3"/>
        <v>0</v>
      </c>
      <c r="L26" s="144">
        <f t="shared" si="3"/>
        <v>0</v>
      </c>
      <c r="M26" s="144">
        <f t="shared" si="3"/>
        <v>0</v>
      </c>
      <c r="N26" s="144">
        <f t="shared" si="3"/>
        <v>0</v>
      </c>
      <c r="O26" s="144">
        <f t="shared" si="3"/>
        <v>0</v>
      </c>
      <c r="P26" s="144">
        <f t="shared" si="3"/>
        <v>0</v>
      </c>
      <c r="Q26" s="144">
        <f t="shared" si="3"/>
        <v>0</v>
      </c>
      <c r="R26" s="144">
        <f t="shared" si="3"/>
        <v>0</v>
      </c>
      <c r="S26" s="144">
        <f t="shared" si="3"/>
        <v>0</v>
      </c>
      <c r="T26" s="144">
        <f t="shared" si="3"/>
        <v>0</v>
      </c>
      <c r="U26" s="144">
        <f t="shared" si="3"/>
        <v>0</v>
      </c>
      <c r="V26" s="144">
        <f t="shared" si="3"/>
        <v>0</v>
      </c>
      <c r="W26" s="144">
        <f t="shared" si="3"/>
        <v>0</v>
      </c>
      <c r="X26" s="144">
        <f t="shared" si="3"/>
        <v>0</v>
      </c>
      <c r="Y26" s="144">
        <f t="shared" si="3"/>
        <v>0</v>
      </c>
      <c r="Z26" s="144">
        <f t="shared" si="3"/>
        <v>0</v>
      </c>
      <c r="AA26" s="144">
        <f t="shared" si="3"/>
        <v>0</v>
      </c>
      <c r="AB26" s="144">
        <f t="shared" ref="AB26" si="4">IF(AB25&gt;0,IF(AB$14=$C$12,1,"Input"),0)</f>
        <v>0</v>
      </c>
      <c r="AC26" s="144">
        <f t="shared" si="3"/>
        <v>0</v>
      </c>
      <c r="AD26" s="48"/>
    </row>
    <row r="27" spans="1:30" ht="17.25" thickBot="1" x14ac:dyDescent="0.3">
      <c r="A27" s="47"/>
      <c r="B27" s="53"/>
      <c r="C27" s="53"/>
      <c r="D27" s="53"/>
      <c r="E27" s="52" t="str">
        <f>"Totals in claiming currency ("&amp;C12&amp;"):"</f>
        <v>Totals in claiming currency (GBP):</v>
      </c>
      <c r="F27" s="100">
        <f>IFERROR(ROUND(F25/(1/F26),2),0)</f>
        <v>0</v>
      </c>
      <c r="G27" s="101">
        <f t="shared" ref="G27:AC27" si="5">IFERROR(ROUND(G25/(1/G26),2),0)</f>
        <v>0</v>
      </c>
      <c r="H27" s="101">
        <f t="shared" si="5"/>
        <v>0</v>
      </c>
      <c r="I27" s="101">
        <f t="shared" si="5"/>
        <v>0</v>
      </c>
      <c r="J27" s="101">
        <f t="shared" si="5"/>
        <v>0</v>
      </c>
      <c r="K27" s="101">
        <f t="shared" si="5"/>
        <v>0</v>
      </c>
      <c r="L27" s="101">
        <f t="shared" si="5"/>
        <v>0</v>
      </c>
      <c r="M27" s="101">
        <f t="shared" si="5"/>
        <v>0</v>
      </c>
      <c r="N27" s="101">
        <f t="shared" si="5"/>
        <v>0</v>
      </c>
      <c r="O27" s="101">
        <f t="shared" si="5"/>
        <v>0</v>
      </c>
      <c r="P27" s="101">
        <f t="shared" si="5"/>
        <v>0</v>
      </c>
      <c r="Q27" s="101">
        <f t="shared" si="5"/>
        <v>0</v>
      </c>
      <c r="R27" s="101">
        <f t="shared" si="5"/>
        <v>0</v>
      </c>
      <c r="S27" s="101">
        <f t="shared" si="5"/>
        <v>0</v>
      </c>
      <c r="T27" s="101">
        <f t="shared" si="5"/>
        <v>0</v>
      </c>
      <c r="U27" s="101">
        <f t="shared" si="5"/>
        <v>0</v>
      </c>
      <c r="V27" s="101">
        <f t="shared" si="5"/>
        <v>0</v>
      </c>
      <c r="W27" s="101">
        <f t="shared" si="5"/>
        <v>0</v>
      </c>
      <c r="X27" s="101">
        <f t="shared" si="5"/>
        <v>0</v>
      </c>
      <c r="Y27" s="101">
        <f t="shared" si="5"/>
        <v>0</v>
      </c>
      <c r="Z27" s="101">
        <f t="shared" si="5"/>
        <v>0</v>
      </c>
      <c r="AA27" s="101">
        <f t="shared" si="5"/>
        <v>0</v>
      </c>
      <c r="AB27" s="101">
        <f t="shared" ref="AB27" si="6">IFERROR(ROUND(AB25/(1/AB26),2),0)</f>
        <v>0</v>
      </c>
      <c r="AC27" s="102">
        <f t="shared" si="5"/>
        <v>0</v>
      </c>
      <c r="AD27" s="48"/>
    </row>
    <row r="28" spans="1:30" ht="16.5" x14ac:dyDescent="0.25">
      <c r="A28" s="47"/>
      <c r="B28" s="53"/>
      <c r="C28" s="53"/>
      <c r="D28" s="53"/>
      <c r="E28" s="52"/>
      <c r="F28" s="54"/>
      <c r="G28" s="54"/>
      <c r="H28" s="54"/>
      <c r="I28" s="54"/>
      <c r="M28" s="48"/>
      <c r="N28" s="48"/>
      <c r="O28" s="48"/>
      <c r="P28" s="48"/>
      <c r="Q28" s="48"/>
      <c r="R28" s="48"/>
      <c r="S28" s="48"/>
      <c r="T28" s="48"/>
      <c r="U28" s="48"/>
      <c r="V28" s="48"/>
      <c r="W28" s="48"/>
      <c r="X28" s="48"/>
      <c r="Y28" s="48"/>
      <c r="Z28" s="48"/>
      <c r="AA28" s="48"/>
      <c r="AB28" s="48"/>
      <c r="AC28" s="48"/>
      <c r="AD28" s="48"/>
    </row>
    <row r="29" spans="1:30" ht="16.5" x14ac:dyDescent="0.25">
      <c r="A29" s="47"/>
      <c r="B29" s="53"/>
      <c r="C29" s="53"/>
      <c r="D29" s="53"/>
      <c r="E29" s="55" t="s">
        <v>28</v>
      </c>
      <c r="F29" s="311">
        <f>SUM($F$27:$AC$27)</f>
        <v>0</v>
      </c>
      <c r="G29" s="312"/>
      <c r="H29" s="56" t="str">
        <f>$C$12</f>
        <v>GBP</v>
      </c>
      <c r="I29" s="57"/>
      <c r="M29" s="48"/>
      <c r="N29" s="48"/>
      <c r="O29" s="48"/>
      <c r="P29" s="48"/>
      <c r="Q29" s="48"/>
      <c r="R29" s="48"/>
      <c r="S29" s="48"/>
      <c r="T29" s="48"/>
      <c r="U29" s="48"/>
      <c r="V29" s="48"/>
      <c r="W29" s="48"/>
      <c r="X29" s="48"/>
      <c r="Y29" s="48"/>
      <c r="Z29" s="48"/>
      <c r="AA29" s="48"/>
      <c r="AB29" s="48"/>
      <c r="AC29" s="48"/>
      <c r="AD29" s="48"/>
    </row>
    <row r="30" spans="1:30" ht="12" customHeight="1" x14ac:dyDescent="0.25">
      <c r="A30" s="47"/>
      <c r="B30" s="53"/>
      <c r="C30" s="53"/>
      <c r="D30" s="53"/>
      <c r="E30" s="52"/>
      <c r="F30" s="54"/>
      <c r="G30" s="54"/>
      <c r="H30" s="54"/>
      <c r="I30" s="54"/>
      <c r="M30" s="48"/>
      <c r="N30" s="48"/>
      <c r="O30" s="48"/>
      <c r="P30" s="48"/>
      <c r="Q30" s="48"/>
      <c r="R30" s="48"/>
      <c r="S30" s="48"/>
      <c r="T30" s="48"/>
      <c r="U30" s="48"/>
      <c r="V30" s="48"/>
      <c r="W30" s="48"/>
      <c r="X30" s="48"/>
      <c r="Y30" s="48"/>
      <c r="Z30" s="48"/>
      <c r="AA30" s="48"/>
      <c r="AB30" s="48"/>
      <c r="AC30" s="48"/>
      <c r="AD30" s="48"/>
    </row>
  </sheetData>
  <sheetProtection selectLockedCells="1"/>
  <mergeCells count="19">
    <mergeCell ref="I1:J3"/>
    <mergeCell ref="B21:E21"/>
    <mergeCell ref="C8:E8"/>
    <mergeCell ref="C1:H1"/>
    <mergeCell ref="C15:D15"/>
    <mergeCell ref="B16:E16"/>
    <mergeCell ref="B17:E17"/>
    <mergeCell ref="C3:H3"/>
    <mergeCell ref="C14:D14"/>
    <mergeCell ref="B14:B15"/>
    <mergeCell ref="J8:P8"/>
    <mergeCell ref="B20:E20"/>
    <mergeCell ref="B19:E19"/>
    <mergeCell ref="B18:E18"/>
    <mergeCell ref="F29:G29"/>
    <mergeCell ref="B22:E22"/>
    <mergeCell ref="B23:E23"/>
    <mergeCell ref="B24:E24"/>
    <mergeCell ref="B25:D25"/>
  </mergeCells>
  <conditionalFormatting sqref="F26:AC26">
    <cfRule type="cellIs" dxfId="5" priority="1" operator="equal">
      <formula>"Input"</formula>
    </cfRule>
  </conditionalFormatting>
  <dataValidations count="1">
    <dataValidation allowBlank="1" showInputMessage="1" showErrorMessage="1" errorTitle="Enter numerical value" sqref="F26:AC26" xr:uid="{00000000-0002-0000-0200-000000000000}"/>
  </dataValidations>
  <pageMargins left="0.78740157480314965" right="0.70866141732283472" top="0.74803149606299213" bottom="0.74803149606299213" header="0.31496062992125984" footer="0.31496062992125984"/>
  <pageSetup paperSize="9" scale="48" orientation="landscape"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C1"/>
  <sheetViews>
    <sheetView workbookViewId="0"/>
  </sheetViews>
  <sheetFormatPr defaultRowHeight="15" x14ac:dyDescent="0.25"/>
  <sheetData>
    <row r="1" spans="1:3" ht="409.5" x14ac:dyDescent="0.25">
      <c r="A1" t="s">
        <v>73</v>
      </c>
      <c r="B1" t="s">
        <v>67</v>
      </c>
      <c r="C1" s="5" t="s">
        <v>103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X30"/>
  <sheetViews>
    <sheetView topLeftCell="F1" workbookViewId="0">
      <pane ySplit="1" topLeftCell="A2" activePane="bottomLeft" state="frozen"/>
      <selection pane="bottomLeft" activeCell="D2" sqref="D2"/>
    </sheetView>
  </sheetViews>
  <sheetFormatPr defaultColWidth="9.140625" defaultRowHeight="15" x14ac:dyDescent="0.25"/>
  <cols>
    <col min="1" max="1" width="30.85546875" style="3" bestFit="1" customWidth="1"/>
    <col min="2" max="3" width="30.85546875" style="3" customWidth="1"/>
    <col min="4" max="4" width="47.42578125" style="3" customWidth="1"/>
    <col min="5" max="5" width="16.42578125" style="3" bestFit="1" customWidth="1"/>
    <col min="6" max="7" width="34.140625" style="3" bestFit="1" customWidth="1"/>
    <col min="8" max="9" width="30.85546875" style="3" customWidth="1"/>
    <col min="10" max="10" width="15" style="3" bestFit="1" customWidth="1"/>
    <col min="11" max="11" width="17.28515625" style="3" customWidth="1"/>
    <col min="12" max="12" width="21.5703125" style="3" bestFit="1" customWidth="1"/>
    <col min="13" max="14" width="17.28515625" style="243" customWidth="1"/>
    <col min="15" max="18" width="17.28515625" style="3" customWidth="1"/>
    <col min="19" max="19" width="12.140625" style="3" bestFit="1" customWidth="1"/>
    <col min="20" max="20" width="22.7109375" style="3" customWidth="1"/>
    <col min="21" max="21" width="25.140625" style="3" customWidth="1"/>
    <col min="22" max="22" width="13.85546875" style="3" customWidth="1"/>
    <col min="23" max="23" width="9.28515625" style="3" customWidth="1"/>
    <col min="24" max="24" width="8" style="3" bestFit="1" customWidth="1"/>
    <col min="25" max="16384" width="9.140625" style="3"/>
  </cols>
  <sheetData>
    <row r="1" spans="1:24" x14ac:dyDescent="0.25">
      <c r="A1" s="225" t="s">
        <v>198</v>
      </c>
      <c r="B1" s="225" t="s">
        <v>719</v>
      </c>
      <c r="C1" s="225" t="s">
        <v>718</v>
      </c>
      <c r="D1" s="225" t="s">
        <v>89</v>
      </c>
      <c r="E1" s="225" t="s">
        <v>88</v>
      </c>
      <c r="F1" s="225" t="s">
        <v>90</v>
      </c>
      <c r="G1" s="225" t="s">
        <v>722</v>
      </c>
      <c r="H1" s="225" t="s">
        <v>200</v>
      </c>
      <c r="I1" s="225" t="s">
        <v>201</v>
      </c>
      <c r="J1" s="225" t="s">
        <v>199</v>
      </c>
      <c r="K1" s="225" t="s">
        <v>205</v>
      </c>
      <c r="L1" s="225" t="s">
        <v>737</v>
      </c>
      <c r="M1" s="242" t="s">
        <v>738</v>
      </c>
      <c r="N1" s="242" t="s">
        <v>739</v>
      </c>
      <c r="O1" s="225" t="s">
        <v>8</v>
      </c>
      <c r="P1" s="225" t="s">
        <v>723</v>
      </c>
      <c r="Q1" s="225" t="s">
        <v>724</v>
      </c>
      <c r="R1" s="225" t="s">
        <v>1</v>
      </c>
      <c r="S1" s="3" t="s">
        <v>717</v>
      </c>
      <c r="T1" s="3" t="s">
        <v>713</v>
      </c>
      <c r="U1" s="3" t="s">
        <v>714</v>
      </c>
      <c r="V1" s="3" t="s">
        <v>715</v>
      </c>
      <c r="W1" s="3" t="s">
        <v>716</v>
      </c>
      <c r="X1" s="3" t="s">
        <v>79</v>
      </c>
    </row>
    <row r="2" spans="1:24" x14ac:dyDescent="0.25">
      <c r="A2" s="227" t="str">
        <f ca="1">IF(Admin!A18&lt;&gt;"","EXPENSES_"&amp;TEXT(TODAY(),"DD-MM-YY")&amp;"_"&amp;TEXT(NOW(),"hh-mm-ss-am/pm")&amp;"_"&amp;ExpenseForm!$C$11,"")</f>
        <v/>
      </c>
      <c r="B2" s="227" t="str">
        <f ca="1">IF(A2&lt;&gt;"",IF(Admin!$C$8&lt;&gt;"",Admin!$C$8,"COMPLETE"),"")</f>
        <v/>
      </c>
      <c r="C2" s="227" t="str">
        <f ca="1">IF(A2&lt;&gt;"",IF(Finance!$J$8="","COMPLETE",Finance!$J$8),"")</f>
        <v/>
      </c>
      <c r="D2" s="227" t="str">
        <f>IF(Admin!G18&lt;&gt;"",Admin!G18,"")</f>
        <v/>
      </c>
      <c r="E2" s="235" t="str">
        <f t="shared" ref="E2:E30" ca="1" si="0">IF(A2&lt;&gt;"",TODAY(),"")</f>
        <v/>
      </c>
      <c r="F2" s="227" t="str">
        <f ca="1">IF(A2&lt;&gt;"","Expenses - "&amp;ExpenseForm!$C$11&amp;" - "&amp;TEXT(Admin!$C$10,"DD/MM/YYY"),"")</f>
        <v/>
      </c>
      <c r="G2" s="227" t="str">
        <f ca="1">IF(A2&lt;&gt;"","EXP-"&amp;TEXT(TODAY(),"DDMMYY")&amp;"-"&amp;TEXT(NOW(),"hhmmss"),"")</f>
        <v/>
      </c>
      <c r="H2" s="227" t="str">
        <f ca="1">IF(A2&lt;&gt;"",Admin!$O$12,"")</f>
        <v/>
      </c>
      <c r="I2" s="227" t="str">
        <f ca="1">IF(A2&lt;&gt;"",Admin!B18,"")</f>
        <v/>
      </c>
      <c r="J2" s="227" t="str">
        <f ca="1">IF(A2&lt;&gt;"",Admin!Q18,"")</f>
        <v/>
      </c>
      <c r="K2" s="227" t="str">
        <f ca="1">IF(A2&lt;&gt;"",ExpenseForm!$S$17,"")</f>
        <v/>
      </c>
      <c r="L2" s="227" t="str">
        <f ca="1">IF($A2&lt;&gt;"","Straight Line even periods","")</f>
        <v/>
      </c>
      <c r="M2" s="235" t="str">
        <f ca="1">IF($A2&lt;&gt;"",TODAY(),"")</f>
        <v/>
      </c>
      <c r="N2" s="235" t="str">
        <f ca="1">IF($A2&lt;&gt;"",TODAY(),"")</f>
        <v/>
      </c>
      <c r="O2" s="227" t="str">
        <f ca="1">IF(A2&lt;&gt;"",Finance!$C$12,"")</f>
        <v/>
      </c>
      <c r="P2" s="237" t="str">
        <f ca="1">IF(A2&lt;&gt;"",1,"")</f>
        <v/>
      </c>
      <c r="Q2" s="227" t="str">
        <f>IFERROR(ROUND(Admin!I18/(1/INDEX(Finance!$F$26:$AC$26,MATCH(Admin!J18,Finance!$F$14:$AC$14,0))),2),"")</f>
        <v/>
      </c>
      <c r="R2" s="226" t="str">
        <f>IFERROR(ROUND(Admin!I18/(1/INDEX(Finance!$F$26:$AC$26,MATCH(Admin!J18,Finance!$F$14:$AC$14,0))),2),"")</f>
        <v/>
      </c>
      <c r="S2" s="227" t="str">
        <f ca="1">IF($A2&lt;&gt;"",ExpenseForm!$C$11,"")</f>
        <v/>
      </c>
      <c r="T2" s="227" t="str">
        <f ca="1">IF($A2&lt;&gt;"",ExpenseForm!$S$9,"")</f>
        <v/>
      </c>
      <c r="U2" s="227" t="str">
        <f ca="1">IF($A2&lt;&gt;"",ExpenseForm!$S$11,"")</f>
        <v/>
      </c>
      <c r="V2" s="227" t="str">
        <f ca="1">IF($A2&lt;&gt;"",ExpenseForm!$S$13,"")</f>
        <v/>
      </c>
      <c r="W2" s="227" t="str">
        <f ca="1">IF($A2&lt;&gt;"",ExpenseForm!$S$15,"")</f>
        <v/>
      </c>
      <c r="X2" s="227" t="str">
        <f ca="1">IF($A2&lt;&gt;"",ExpenseForm!$F$17,"")</f>
        <v/>
      </c>
    </row>
    <row r="3" spans="1:24" x14ac:dyDescent="0.25">
      <c r="A3" s="227" t="str">
        <f ca="1">IF(Admin!A19&lt;&gt;"","EXPENSES_"&amp;TEXT(TODAY(),"DD-MM-YY")&amp;"_"&amp;TEXT(NOW(),"hh-mm-ss-am/pm")&amp;"_"&amp;ExpenseForm!$C$11,"")</f>
        <v/>
      </c>
      <c r="B3" s="227" t="str">
        <f ca="1">IF(A3&lt;&gt;"",IF(Admin!$C$8&lt;&gt;"",Admin!$C$8,"COMPLETE"),"")</f>
        <v/>
      </c>
      <c r="C3" s="227" t="str">
        <f ca="1">IF(A3&lt;&gt;"",IF(Finance!$J$8="","COMPLETE",Finance!$J$8),"")</f>
        <v/>
      </c>
      <c r="D3" s="227" t="str">
        <f>IF(Admin!G19&lt;&gt;"",Admin!G19,"")</f>
        <v/>
      </c>
      <c r="E3" s="235" t="str">
        <f t="shared" ca="1" si="0"/>
        <v/>
      </c>
      <c r="F3" s="227" t="str">
        <f ca="1">IF(A3&lt;&gt;"","Expenses - "&amp;ExpenseForm!$C$11&amp;" - "&amp;TEXT(Admin!$C$10,"DD/MM/YYY"),"")</f>
        <v/>
      </c>
      <c r="G3" s="227" t="str">
        <f t="shared" ref="G3:G30" ca="1" si="1">IF(A3&lt;&gt;"","EXP-"&amp;TEXT(TODAY(),"DDMMYY")&amp;"-"&amp;TEXT(NOW(),"hhmmss"),"")</f>
        <v/>
      </c>
      <c r="H3" s="227" t="str">
        <f ca="1">IF(A3&lt;&gt;"",Admin!$O$12,"")</f>
        <v/>
      </c>
      <c r="I3" s="227" t="str">
        <f ca="1">IF(A3&lt;&gt;"",Admin!B19,"")</f>
        <v/>
      </c>
      <c r="J3" s="227" t="str">
        <f ca="1">IF(A3&lt;&gt;"",Admin!Q19,"")</f>
        <v/>
      </c>
      <c r="K3" s="227" t="str">
        <f ca="1">IF(A3&lt;&gt;"",ExpenseForm!$S$17,"")</f>
        <v/>
      </c>
      <c r="L3" s="227" t="str">
        <f t="shared" ref="L3:L30" ca="1" si="2">IF($A3&lt;&gt;"","Straight Line even periods","")</f>
        <v/>
      </c>
      <c r="M3" s="235" t="str">
        <f t="shared" ref="M3:N30" ca="1" si="3">IF($A3&lt;&gt;"",TODAY(),"")</f>
        <v/>
      </c>
      <c r="N3" s="235" t="str">
        <f t="shared" ca="1" si="3"/>
        <v/>
      </c>
      <c r="O3" s="227" t="str">
        <f ca="1">IF(A3&lt;&gt;"",Finance!$C$12,"")</f>
        <v/>
      </c>
      <c r="P3" s="237" t="str">
        <f ca="1">IF(A3&lt;&gt;"",1,"")</f>
        <v/>
      </c>
      <c r="Q3" s="227" t="str">
        <f>IFERROR(ROUND(Admin!I19/(1/INDEX(Finance!$F$26:$AC$26,MATCH(Admin!J19,Finance!$F$14:$AC$14,0))),2),"")</f>
        <v/>
      </c>
      <c r="R3" s="226" t="str">
        <f>IFERROR(ROUND(Admin!I19/(1/INDEX(Finance!$F$26:$AC$26,MATCH(Admin!J19,Finance!$F$14:$AC$14,0))),2),"")</f>
        <v/>
      </c>
      <c r="S3" s="227" t="str">
        <f ca="1">IF($A3&lt;&gt;"",ExpenseForm!$C$11,"")</f>
        <v/>
      </c>
      <c r="T3" s="227" t="str">
        <f ca="1">IF($A3&lt;&gt;"",ExpenseForm!$S$9,"")</f>
        <v/>
      </c>
      <c r="U3" s="227" t="str">
        <f ca="1">IF($A3&lt;&gt;"",ExpenseForm!$S$11,"")</f>
        <v/>
      </c>
      <c r="V3" s="227" t="str">
        <f ca="1">IF($A3&lt;&gt;"",ExpenseForm!$S$13,"")</f>
        <v/>
      </c>
      <c r="W3" s="227" t="str">
        <f ca="1">IF($A3&lt;&gt;"",ExpenseForm!$S$15,"")</f>
        <v/>
      </c>
      <c r="X3" s="227" t="str">
        <f ca="1">IF($A3&lt;&gt;"",ExpenseForm!$F$17,"")</f>
        <v/>
      </c>
    </row>
    <row r="4" spans="1:24" x14ac:dyDescent="0.25">
      <c r="A4" s="227" t="str">
        <f ca="1">IF(Admin!A20&lt;&gt;"","EXPENSES_"&amp;TEXT(TODAY(),"DD-MM-YY")&amp;"_"&amp;TEXT(NOW(),"hh-mm-ss-am/pm")&amp;"_"&amp;ExpenseForm!$C$11,"")</f>
        <v/>
      </c>
      <c r="B4" s="227" t="str">
        <f ca="1">IF(A4&lt;&gt;"",IF(Admin!$C$8&lt;&gt;"",Admin!$C$8,"COMPLETE"),"")</f>
        <v/>
      </c>
      <c r="C4" s="227" t="str">
        <f ca="1">IF(A4&lt;&gt;"",IF(Finance!$J$8="","COMPLETE",Finance!$J$8),"")</f>
        <v/>
      </c>
      <c r="D4" s="227" t="str">
        <f>IF(Admin!G20&lt;&gt;"",Admin!G20,"")</f>
        <v/>
      </c>
      <c r="E4" s="235" t="str">
        <f t="shared" ca="1" si="0"/>
        <v/>
      </c>
      <c r="F4" s="227" t="str">
        <f ca="1">IF(A4&lt;&gt;"","Expenses - "&amp;ExpenseForm!$C$11&amp;" - "&amp;TEXT(Admin!$C$10,"DD/MM/YYY"),"")</f>
        <v/>
      </c>
      <c r="G4" s="227" t="str">
        <f t="shared" ca="1" si="1"/>
        <v/>
      </c>
      <c r="H4" s="227" t="str">
        <f ca="1">IF(A4&lt;&gt;"",Admin!$O$12,"")</f>
        <v/>
      </c>
      <c r="I4" s="227" t="str">
        <f ca="1">IF(A4&lt;&gt;"",Admin!B20,"")</f>
        <v/>
      </c>
      <c r="J4" s="227" t="str">
        <f ca="1">IF(A4&lt;&gt;"",Admin!Q20,"")</f>
        <v/>
      </c>
      <c r="K4" s="227" t="str">
        <f ca="1">IF(A4&lt;&gt;"",ExpenseForm!$S$17,"")</f>
        <v/>
      </c>
      <c r="L4" s="227" t="str">
        <f t="shared" ca="1" si="2"/>
        <v/>
      </c>
      <c r="M4" s="235" t="str">
        <f t="shared" ca="1" si="3"/>
        <v/>
      </c>
      <c r="N4" s="235" t="str">
        <f t="shared" ca="1" si="3"/>
        <v/>
      </c>
      <c r="O4" s="227" t="str">
        <f ca="1">IF(A4&lt;&gt;"",Finance!$C$12,"")</f>
        <v/>
      </c>
      <c r="P4" s="237" t="str">
        <f t="shared" ref="P4:P30" ca="1" si="4">IF(A4&lt;&gt;"",1,"")</f>
        <v/>
      </c>
      <c r="Q4" s="227" t="str">
        <f>IFERROR(ROUND(Admin!I20/(1/INDEX(Finance!$F$26:$AC$26,MATCH(Admin!J20,Finance!$F$14:$AC$14,0))),2),"")</f>
        <v/>
      </c>
      <c r="R4" s="226" t="str">
        <f>IFERROR(ROUND(Admin!I20/(1/INDEX(Finance!$F$26:$AC$26,MATCH(Admin!J20,Finance!$F$14:$AC$14,0))),2),"")</f>
        <v/>
      </c>
      <c r="S4" s="227" t="str">
        <f ca="1">IF($A4&lt;&gt;"",ExpenseForm!$C$11,"")</f>
        <v/>
      </c>
      <c r="T4" s="227" t="str">
        <f ca="1">IF($A4&lt;&gt;"",ExpenseForm!$S$9,"")</f>
        <v/>
      </c>
      <c r="U4" s="227" t="str">
        <f ca="1">IF($A4&lt;&gt;"",ExpenseForm!$S$11,"")</f>
        <v/>
      </c>
      <c r="V4" s="227" t="str">
        <f ca="1">IF($A4&lt;&gt;"",ExpenseForm!$S$13,"")</f>
        <v/>
      </c>
      <c r="W4" s="227" t="str">
        <f ca="1">IF($A4&lt;&gt;"",ExpenseForm!$S$15,"")</f>
        <v/>
      </c>
      <c r="X4" s="227" t="str">
        <f ca="1">IF($A4&lt;&gt;"",ExpenseForm!$F$17,"")</f>
        <v/>
      </c>
    </row>
    <row r="5" spans="1:24" x14ac:dyDescent="0.25">
      <c r="A5" s="227" t="str">
        <f ca="1">IF(Admin!A21&lt;&gt;"","EXPENSES_"&amp;TEXT(TODAY(),"DD-MM-YY")&amp;"_"&amp;TEXT(NOW(),"hh-mm-ss-am/pm")&amp;"_"&amp;ExpenseForm!$C$11,"")</f>
        <v/>
      </c>
      <c r="B5" s="227" t="str">
        <f ca="1">IF(A5&lt;&gt;"",IF(Admin!$C$8&lt;&gt;"",Admin!$C$8,"COMPLETE"),"")</f>
        <v/>
      </c>
      <c r="C5" s="227" t="str">
        <f ca="1">IF(A5&lt;&gt;"",IF(Finance!$J$8="","COMPLETE",Finance!$J$8),"")</f>
        <v/>
      </c>
      <c r="D5" s="227" t="str">
        <f>IF(Admin!G21&lt;&gt;"",Admin!G21,"")</f>
        <v/>
      </c>
      <c r="E5" s="235" t="str">
        <f t="shared" ca="1" si="0"/>
        <v/>
      </c>
      <c r="F5" s="227" t="str">
        <f ca="1">IF(A5&lt;&gt;"","Expenses - "&amp;ExpenseForm!$C$11&amp;" - "&amp;TEXT(Admin!$C$10,"DD/MM/YYY"),"")</f>
        <v/>
      </c>
      <c r="G5" s="227" t="str">
        <f t="shared" ca="1" si="1"/>
        <v/>
      </c>
      <c r="H5" s="227" t="str">
        <f ca="1">IF(A5&lt;&gt;"",Admin!$O$12,"")</f>
        <v/>
      </c>
      <c r="I5" s="227" t="str">
        <f ca="1">IF(A5&lt;&gt;"",Admin!B21,"")</f>
        <v/>
      </c>
      <c r="J5" s="227" t="str">
        <f ca="1">IF(A5&lt;&gt;"",Admin!Q21,"")</f>
        <v/>
      </c>
      <c r="K5" s="227" t="str">
        <f ca="1">IF(A5&lt;&gt;"",ExpenseForm!$S$17,"")</f>
        <v/>
      </c>
      <c r="L5" s="227" t="str">
        <f t="shared" ca="1" si="2"/>
        <v/>
      </c>
      <c r="M5" s="235" t="str">
        <f t="shared" ca="1" si="3"/>
        <v/>
      </c>
      <c r="N5" s="235" t="str">
        <f t="shared" ca="1" si="3"/>
        <v/>
      </c>
      <c r="O5" s="227" t="str">
        <f ca="1">IF(A5&lt;&gt;"",Finance!$C$12,"")</f>
        <v/>
      </c>
      <c r="P5" s="237" t="str">
        <f t="shared" ca="1" si="4"/>
        <v/>
      </c>
      <c r="Q5" s="227" t="str">
        <f>IFERROR(ROUND(Admin!I21/(1/INDEX(Finance!$F$26:$AC$26,MATCH(Admin!J21,Finance!$F$14:$AC$14,0))),2),"")</f>
        <v/>
      </c>
      <c r="R5" s="226" t="str">
        <f>IFERROR(ROUND(Admin!I21/(1/INDEX(Finance!$F$26:$AC$26,MATCH(Admin!J21,Finance!$F$14:$AC$14,0))),2),"")</f>
        <v/>
      </c>
      <c r="S5" s="227" t="str">
        <f ca="1">IF($A5&lt;&gt;"",ExpenseForm!$C$11,"")</f>
        <v/>
      </c>
      <c r="T5" s="227" t="str">
        <f ca="1">IF($A5&lt;&gt;"",ExpenseForm!$S$9,"")</f>
        <v/>
      </c>
      <c r="U5" s="227" t="str">
        <f ca="1">IF($A5&lt;&gt;"",ExpenseForm!$S$11,"")</f>
        <v/>
      </c>
      <c r="V5" s="227" t="str">
        <f ca="1">IF($A5&lt;&gt;"",ExpenseForm!$S$13,"")</f>
        <v/>
      </c>
      <c r="W5" s="227" t="str">
        <f ca="1">IF($A5&lt;&gt;"",ExpenseForm!$S$15,"")</f>
        <v/>
      </c>
      <c r="X5" s="227" t="str">
        <f ca="1">IF($A5&lt;&gt;"",ExpenseForm!$F$17,"")</f>
        <v/>
      </c>
    </row>
    <row r="6" spans="1:24" x14ac:dyDescent="0.25">
      <c r="A6" s="227" t="str">
        <f ca="1">IF(Admin!A22&lt;&gt;"","EXPENSES_"&amp;TEXT(TODAY(),"DD-MM-YY")&amp;"_"&amp;TEXT(NOW(),"hh-mm-ss-am/pm")&amp;"_"&amp;ExpenseForm!$C$11,"")</f>
        <v/>
      </c>
      <c r="B6" s="227" t="str">
        <f ca="1">IF(A6&lt;&gt;"",IF(Admin!$C$8&lt;&gt;"",Admin!$C$8,"COMPLETE"),"")</f>
        <v/>
      </c>
      <c r="C6" s="227" t="str">
        <f ca="1">IF(A6&lt;&gt;"",IF(Finance!$J$8="","COMPLETE",Finance!$J$8),"")</f>
        <v/>
      </c>
      <c r="D6" s="227" t="str">
        <f>IF(Admin!G22&lt;&gt;"",Admin!G22,"")</f>
        <v/>
      </c>
      <c r="E6" s="235" t="str">
        <f t="shared" ca="1" si="0"/>
        <v/>
      </c>
      <c r="F6" s="227" t="str">
        <f ca="1">IF(A6&lt;&gt;"","Expenses - "&amp;ExpenseForm!$C$11&amp;" - "&amp;TEXT(Admin!$C$10,"DD/MM/YYY"),"")</f>
        <v/>
      </c>
      <c r="G6" s="227" t="str">
        <f t="shared" ca="1" si="1"/>
        <v/>
      </c>
      <c r="H6" s="227" t="str">
        <f ca="1">IF(A6&lt;&gt;"",Admin!$O$12,"")</f>
        <v/>
      </c>
      <c r="I6" s="227" t="str">
        <f ca="1">IF(A6&lt;&gt;"",Admin!B22,"")</f>
        <v/>
      </c>
      <c r="J6" s="227" t="str">
        <f ca="1">IF(A6&lt;&gt;"",Admin!Q22,"")</f>
        <v/>
      </c>
      <c r="K6" s="227" t="str">
        <f ca="1">IF(A6&lt;&gt;"",ExpenseForm!$S$17,"")</f>
        <v/>
      </c>
      <c r="L6" s="227" t="str">
        <f t="shared" ca="1" si="2"/>
        <v/>
      </c>
      <c r="M6" s="235" t="str">
        <f t="shared" ca="1" si="3"/>
        <v/>
      </c>
      <c r="N6" s="235" t="str">
        <f t="shared" ca="1" si="3"/>
        <v/>
      </c>
      <c r="O6" s="227" t="str">
        <f ca="1">IF(A6&lt;&gt;"",Finance!$C$12,"")</f>
        <v/>
      </c>
      <c r="P6" s="237" t="str">
        <f t="shared" ca="1" si="4"/>
        <v/>
      </c>
      <c r="Q6" s="227" t="str">
        <f>IFERROR(ROUND(Admin!I22/(1/INDEX(Finance!$F$26:$AC$26,MATCH(Admin!J22,Finance!$F$14:$AC$14,0))),2),"")</f>
        <v/>
      </c>
      <c r="R6" s="226" t="str">
        <f>IFERROR(ROUND(Admin!I22/(1/INDEX(Finance!$F$26:$AC$26,MATCH(Admin!J22,Finance!$F$14:$AC$14,0))),2),"")</f>
        <v/>
      </c>
      <c r="S6" s="227" t="str">
        <f ca="1">IF($A6&lt;&gt;"",ExpenseForm!$C$11,"")</f>
        <v/>
      </c>
      <c r="T6" s="227" t="str">
        <f ca="1">IF($A6&lt;&gt;"",ExpenseForm!$S$9,"")</f>
        <v/>
      </c>
      <c r="U6" s="227" t="str">
        <f ca="1">IF($A6&lt;&gt;"",ExpenseForm!$S$11,"")</f>
        <v/>
      </c>
      <c r="V6" s="227" t="str">
        <f ca="1">IF($A6&lt;&gt;"",ExpenseForm!$S$13,"")</f>
        <v/>
      </c>
      <c r="W6" s="227" t="str">
        <f ca="1">IF($A6&lt;&gt;"",ExpenseForm!$S$15,"")</f>
        <v/>
      </c>
      <c r="X6" s="227" t="str">
        <f ca="1">IF($A6&lt;&gt;"",ExpenseForm!$F$17,"")</f>
        <v/>
      </c>
    </row>
    <row r="7" spans="1:24" x14ac:dyDescent="0.25">
      <c r="A7" s="227" t="str">
        <f ca="1">IF(Admin!A23&lt;&gt;"","EXPENSES_"&amp;TEXT(TODAY(),"DD-MM-YY")&amp;"_"&amp;TEXT(NOW(),"hh-mm-ss-am/pm")&amp;"_"&amp;ExpenseForm!$C$11,"")</f>
        <v/>
      </c>
      <c r="B7" s="227" t="str">
        <f ca="1">IF(A7&lt;&gt;"",IF(Admin!$C$8&lt;&gt;"",Admin!$C$8,"COMPLETE"),"")</f>
        <v/>
      </c>
      <c r="C7" s="227" t="str">
        <f ca="1">IF(A7&lt;&gt;"",IF(Finance!$J$8="","COMPLETE",Finance!$J$8),"")</f>
        <v/>
      </c>
      <c r="D7" s="227" t="str">
        <f>IF(Admin!G23&lt;&gt;"",Admin!G23,"")</f>
        <v/>
      </c>
      <c r="E7" s="235" t="str">
        <f t="shared" ca="1" si="0"/>
        <v/>
      </c>
      <c r="F7" s="227" t="str">
        <f ca="1">IF(A7&lt;&gt;"","Expenses - "&amp;ExpenseForm!$C$11&amp;" - "&amp;TEXT(Admin!$C$10,"DD/MM/YYY"),"")</f>
        <v/>
      </c>
      <c r="G7" s="227" t="str">
        <f t="shared" ca="1" si="1"/>
        <v/>
      </c>
      <c r="H7" s="227" t="str">
        <f ca="1">IF(A7&lt;&gt;"",Admin!$O$12,"")</f>
        <v/>
      </c>
      <c r="I7" s="227" t="str">
        <f ca="1">IF(A7&lt;&gt;"",Admin!B23,"")</f>
        <v/>
      </c>
      <c r="J7" s="227" t="str">
        <f ca="1">IF(A7&lt;&gt;"",Admin!Q23,"")</f>
        <v/>
      </c>
      <c r="K7" s="227" t="str">
        <f ca="1">IF(A7&lt;&gt;"",ExpenseForm!$S$17,"")</f>
        <v/>
      </c>
      <c r="L7" s="227" t="str">
        <f t="shared" ca="1" si="2"/>
        <v/>
      </c>
      <c r="M7" s="235" t="str">
        <f t="shared" ca="1" si="3"/>
        <v/>
      </c>
      <c r="N7" s="235" t="str">
        <f t="shared" ca="1" si="3"/>
        <v/>
      </c>
      <c r="O7" s="227" t="str">
        <f ca="1">IF(A7&lt;&gt;"",Finance!$C$12,"")</f>
        <v/>
      </c>
      <c r="P7" s="237" t="str">
        <f t="shared" ca="1" si="4"/>
        <v/>
      </c>
      <c r="Q7" s="227" t="str">
        <f>IFERROR(ROUND(Admin!I23/(1/INDEX(Finance!$F$26:$AC$26,MATCH(Admin!J23,Finance!$F$14:$AC$14,0))),2),"")</f>
        <v/>
      </c>
      <c r="R7" s="226" t="str">
        <f>IFERROR(ROUND(Admin!I23/(1/INDEX(Finance!$F$26:$AC$26,MATCH(Admin!J23,Finance!$F$14:$AC$14,0))),2),"")</f>
        <v/>
      </c>
      <c r="S7" s="227" t="str">
        <f ca="1">IF($A7&lt;&gt;"",ExpenseForm!$C$11,"")</f>
        <v/>
      </c>
      <c r="T7" s="227" t="str">
        <f ca="1">IF($A7&lt;&gt;"",ExpenseForm!$S$9,"")</f>
        <v/>
      </c>
      <c r="U7" s="227" t="str">
        <f ca="1">IF($A7&lt;&gt;"",ExpenseForm!$S$11,"")</f>
        <v/>
      </c>
      <c r="V7" s="227" t="str">
        <f ca="1">IF($A7&lt;&gt;"",ExpenseForm!$S$13,"")</f>
        <v/>
      </c>
      <c r="W7" s="227" t="str">
        <f ca="1">IF($A7&lt;&gt;"",ExpenseForm!$S$15,"")</f>
        <v/>
      </c>
      <c r="X7" s="227" t="str">
        <f ca="1">IF($A7&lt;&gt;"",ExpenseForm!$F$17,"")</f>
        <v/>
      </c>
    </row>
    <row r="8" spans="1:24" x14ac:dyDescent="0.25">
      <c r="A8" s="227" t="str">
        <f ca="1">IF(Admin!A24&lt;&gt;"","EXPENSES_"&amp;TEXT(TODAY(),"DD-MM-YY")&amp;"_"&amp;TEXT(NOW(),"hh-mm-ss-am/pm")&amp;"_"&amp;ExpenseForm!$C$11,"")</f>
        <v/>
      </c>
      <c r="B8" s="227" t="str">
        <f ca="1">IF(A8&lt;&gt;"",IF(Admin!$C$8&lt;&gt;"",Admin!$C$8,"COMPLETE"),"")</f>
        <v/>
      </c>
      <c r="C8" s="227" t="str">
        <f ca="1">IF(A8&lt;&gt;"",IF(Finance!$J$8="","COMPLETE",Finance!$J$8),"")</f>
        <v/>
      </c>
      <c r="D8" s="227" t="str">
        <f>IF(Admin!G24&lt;&gt;"",Admin!G24,"")</f>
        <v/>
      </c>
      <c r="E8" s="235" t="str">
        <f t="shared" ca="1" si="0"/>
        <v/>
      </c>
      <c r="F8" s="227" t="str">
        <f ca="1">IF(A8&lt;&gt;"","Expenses - "&amp;ExpenseForm!$C$11&amp;" - "&amp;TEXT(Admin!$C$10,"DD/MM/YYY"),"")</f>
        <v/>
      </c>
      <c r="G8" s="227" t="str">
        <f t="shared" ca="1" si="1"/>
        <v/>
      </c>
      <c r="H8" s="227" t="str">
        <f ca="1">IF(A8&lt;&gt;"",Admin!$O$12,"")</f>
        <v/>
      </c>
      <c r="I8" s="227" t="str">
        <f ca="1">IF(A8&lt;&gt;"",Admin!B24,"")</f>
        <v/>
      </c>
      <c r="J8" s="227" t="str">
        <f ca="1">IF(A8&lt;&gt;"",Admin!Q24,"")</f>
        <v/>
      </c>
      <c r="K8" s="227" t="str">
        <f ca="1">IF(A8&lt;&gt;"",ExpenseForm!$S$17,"")</f>
        <v/>
      </c>
      <c r="L8" s="227" t="str">
        <f t="shared" ca="1" si="2"/>
        <v/>
      </c>
      <c r="M8" s="235" t="str">
        <f t="shared" ca="1" si="3"/>
        <v/>
      </c>
      <c r="N8" s="235" t="str">
        <f t="shared" ca="1" si="3"/>
        <v/>
      </c>
      <c r="O8" s="227" t="str">
        <f ca="1">IF(A8&lt;&gt;"",Finance!$C$12,"")</f>
        <v/>
      </c>
      <c r="P8" s="237" t="str">
        <f t="shared" ca="1" si="4"/>
        <v/>
      </c>
      <c r="Q8" s="227" t="str">
        <f>IFERROR(ROUND(Admin!I24/(1/INDEX(Finance!$F$26:$AC$26,MATCH(Admin!J24,Finance!$F$14:$AC$14,0))),2),"")</f>
        <v/>
      </c>
      <c r="R8" s="226" t="str">
        <f>IFERROR(ROUND(Admin!I24/(1/INDEX(Finance!$F$26:$AC$26,MATCH(Admin!J24,Finance!$F$14:$AC$14,0))),2),"")</f>
        <v/>
      </c>
      <c r="S8" s="227" t="str">
        <f ca="1">IF($A8&lt;&gt;"",ExpenseForm!$C$11,"")</f>
        <v/>
      </c>
      <c r="T8" s="227" t="str">
        <f ca="1">IF($A8&lt;&gt;"",ExpenseForm!$S$9,"")</f>
        <v/>
      </c>
      <c r="U8" s="227" t="str">
        <f ca="1">IF($A8&lt;&gt;"",ExpenseForm!$S$11,"")</f>
        <v/>
      </c>
      <c r="V8" s="227" t="str">
        <f ca="1">IF($A8&lt;&gt;"",ExpenseForm!$S$13,"")</f>
        <v/>
      </c>
      <c r="W8" s="227" t="str">
        <f ca="1">IF($A8&lt;&gt;"",ExpenseForm!$S$15,"")</f>
        <v/>
      </c>
      <c r="X8" s="227" t="str">
        <f ca="1">IF($A8&lt;&gt;"",ExpenseForm!$F$17,"")</f>
        <v/>
      </c>
    </row>
    <row r="9" spans="1:24" x14ac:dyDescent="0.25">
      <c r="A9" s="227" t="str">
        <f ca="1">IF(Admin!A25&lt;&gt;"","EXPENSES_"&amp;TEXT(TODAY(),"DD-MM-YY")&amp;"_"&amp;TEXT(NOW(),"hh-mm-ss-am/pm")&amp;"_"&amp;ExpenseForm!$C$11,"")</f>
        <v/>
      </c>
      <c r="B9" s="227" t="str">
        <f ca="1">IF(A9&lt;&gt;"",IF(Admin!$C$8&lt;&gt;"",Admin!$C$8,"COMPLETE"),"")</f>
        <v/>
      </c>
      <c r="C9" s="227" t="str">
        <f ca="1">IF(A9&lt;&gt;"",IF(Finance!$J$8="","COMPLETE",Finance!$J$8),"")</f>
        <v/>
      </c>
      <c r="D9" s="227" t="str">
        <f>IF(Admin!G25&lt;&gt;"",Admin!G25,"")</f>
        <v/>
      </c>
      <c r="E9" s="235" t="str">
        <f t="shared" ca="1" si="0"/>
        <v/>
      </c>
      <c r="F9" s="227" t="str">
        <f ca="1">IF(A9&lt;&gt;"","Expenses - "&amp;ExpenseForm!$C$11&amp;" - "&amp;TEXT(Admin!$C$10,"DD/MM/YYY"),"")</f>
        <v/>
      </c>
      <c r="G9" s="227" t="str">
        <f t="shared" ca="1" si="1"/>
        <v/>
      </c>
      <c r="H9" s="227" t="str">
        <f ca="1">IF(A9&lt;&gt;"",Admin!$O$12,"")</f>
        <v/>
      </c>
      <c r="I9" s="227" t="str">
        <f ca="1">IF(A9&lt;&gt;"",Admin!B25,"")</f>
        <v/>
      </c>
      <c r="J9" s="227" t="str">
        <f ca="1">IF(A9&lt;&gt;"",Admin!Q25,"")</f>
        <v/>
      </c>
      <c r="K9" s="227" t="str">
        <f ca="1">IF(A9&lt;&gt;"",ExpenseForm!$S$17,"")</f>
        <v/>
      </c>
      <c r="L9" s="227" t="str">
        <f t="shared" ca="1" si="2"/>
        <v/>
      </c>
      <c r="M9" s="235" t="str">
        <f t="shared" ca="1" si="3"/>
        <v/>
      </c>
      <c r="N9" s="235" t="str">
        <f t="shared" ca="1" si="3"/>
        <v/>
      </c>
      <c r="O9" s="227" t="str">
        <f ca="1">IF(A9&lt;&gt;"",Finance!$C$12,"")</f>
        <v/>
      </c>
      <c r="P9" s="237" t="str">
        <f t="shared" ca="1" si="4"/>
        <v/>
      </c>
      <c r="Q9" s="227" t="str">
        <f>IFERROR(ROUND(Admin!I25/(1/INDEX(Finance!$F$26:$AC$26,MATCH(Admin!J25,Finance!$F$14:$AC$14,0))),2),"")</f>
        <v/>
      </c>
      <c r="R9" s="226" t="str">
        <f>IFERROR(ROUND(Admin!I25/(1/INDEX(Finance!$F$26:$AC$26,MATCH(Admin!J25,Finance!$F$14:$AC$14,0))),2),"")</f>
        <v/>
      </c>
      <c r="S9" s="227" t="str">
        <f ca="1">IF($A9&lt;&gt;"",ExpenseForm!$C$11,"")</f>
        <v/>
      </c>
      <c r="T9" s="227" t="str">
        <f ca="1">IF($A9&lt;&gt;"",ExpenseForm!$S$9,"")</f>
        <v/>
      </c>
      <c r="U9" s="227" t="str">
        <f ca="1">IF($A9&lt;&gt;"",ExpenseForm!$S$11,"")</f>
        <v/>
      </c>
      <c r="V9" s="227" t="str">
        <f ca="1">IF($A9&lt;&gt;"",ExpenseForm!$S$13,"")</f>
        <v/>
      </c>
      <c r="W9" s="227" t="str">
        <f ca="1">IF($A9&lt;&gt;"",ExpenseForm!$S$15,"")</f>
        <v/>
      </c>
      <c r="X9" s="227" t="str">
        <f ca="1">IF($A9&lt;&gt;"",ExpenseForm!$F$17,"")</f>
        <v/>
      </c>
    </row>
    <row r="10" spans="1:24" x14ac:dyDescent="0.25">
      <c r="A10" s="227" t="str">
        <f ca="1">IF(Admin!A26&lt;&gt;"","EXPENSES_"&amp;TEXT(TODAY(),"DD-MM-YY")&amp;"_"&amp;TEXT(NOW(),"hh-mm-ss-am/pm")&amp;"_"&amp;ExpenseForm!$C$11,"")</f>
        <v/>
      </c>
      <c r="B10" s="227" t="str">
        <f ca="1">IF(A10&lt;&gt;"",IF(Admin!$C$8&lt;&gt;"",Admin!$C$8,"COMPLETE"),"")</f>
        <v/>
      </c>
      <c r="C10" s="227" t="str">
        <f ca="1">IF(A10&lt;&gt;"",IF(Finance!$J$8="","COMPLETE",Finance!$J$8),"")</f>
        <v/>
      </c>
      <c r="D10" s="227" t="str">
        <f>IF(Admin!G26&lt;&gt;"",Admin!G26,"")</f>
        <v/>
      </c>
      <c r="E10" s="235" t="str">
        <f t="shared" ca="1" si="0"/>
        <v/>
      </c>
      <c r="F10" s="227" t="str">
        <f ca="1">IF(A10&lt;&gt;"","Expenses - "&amp;ExpenseForm!$C$11&amp;" - "&amp;TEXT(Admin!$C$10,"DD/MM/YYY"),"")</f>
        <v/>
      </c>
      <c r="G10" s="227" t="str">
        <f t="shared" ca="1" si="1"/>
        <v/>
      </c>
      <c r="H10" s="227" t="str">
        <f ca="1">IF(A10&lt;&gt;"",Admin!$O$12,"")</f>
        <v/>
      </c>
      <c r="I10" s="227" t="str">
        <f ca="1">IF(A10&lt;&gt;"",Admin!B26,"")</f>
        <v/>
      </c>
      <c r="J10" s="227" t="str">
        <f ca="1">IF(A10&lt;&gt;"",Admin!Q26,"")</f>
        <v/>
      </c>
      <c r="K10" s="227" t="str">
        <f ca="1">IF(A10&lt;&gt;"",ExpenseForm!$S$17,"")</f>
        <v/>
      </c>
      <c r="L10" s="227" t="str">
        <f t="shared" ca="1" si="2"/>
        <v/>
      </c>
      <c r="M10" s="235" t="str">
        <f t="shared" ca="1" si="3"/>
        <v/>
      </c>
      <c r="N10" s="235" t="str">
        <f t="shared" ca="1" si="3"/>
        <v/>
      </c>
      <c r="O10" s="227" t="str">
        <f ca="1">IF(A10&lt;&gt;"",Finance!$C$12,"")</f>
        <v/>
      </c>
      <c r="P10" s="237" t="str">
        <f t="shared" ca="1" si="4"/>
        <v/>
      </c>
      <c r="Q10" s="227" t="str">
        <f>IFERROR(ROUND(Admin!I26/(1/INDEX(Finance!$F$26:$AC$26,MATCH(Admin!J26,Finance!$F$14:$AC$14,0))),2),"")</f>
        <v/>
      </c>
      <c r="R10" s="226" t="str">
        <f>IFERROR(ROUND(Admin!I26/(1/INDEX(Finance!$F$26:$AC$26,MATCH(Admin!J26,Finance!$F$14:$AC$14,0))),2),"")</f>
        <v/>
      </c>
      <c r="S10" s="227" t="str">
        <f ca="1">IF($A10&lt;&gt;"",ExpenseForm!$C$11,"")</f>
        <v/>
      </c>
      <c r="T10" s="227" t="str">
        <f ca="1">IF($A10&lt;&gt;"",ExpenseForm!$S$9,"")</f>
        <v/>
      </c>
      <c r="U10" s="227" t="str">
        <f ca="1">IF($A10&lt;&gt;"",ExpenseForm!$S$11,"")</f>
        <v/>
      </c>
      <c r="V10" s="227" t="str">
        <f ca="1">IF($A10&lt;&gt;"",ExpenseForm!$S$13,"")</f>
        <v/>
      </c>
      <c r="W10" s="227" t="str">
        <f ca="1">IF($A10&lt;&gt;"",ExpenseForm!$S$15,"")</f>
        <v/>
      </c>
      <c r="X10" s="227" t="str">
        <f ca="1">IF($A10&lt;&gt;"",ExpenseForm!$F$17,"")</f>
        <v/>
      </c>
    </row>
    <row r="11" spans="1:24" x14ac:dyDescent="0.25">
      <c r="A11" s="227" t="str">
        <f ca="1">IF(Admin!A27&lt;&gt;"","EXPENSES_"&amp;TEXT(TODAY(),"DD-MM-YY")&amp;"_"&amp;TEXT(NOW(),"hh-mm-ss-am/pm")&amp;"_"&amp;ExpenseForm!$C$11,"")</f>
        <v/>
      </c>
      <c r="B11" s="227" t="str">
        <f ca="1">IF(A11&lt;&gt;"",IF(Admin!$C$8&lt;&gt;"",Admin!$C$8,"COMPLETE"),"")</f>
        <v/>
      </c>
      <c r="C11" s="227" t="str">
        <f ca="1">IF(A11&lt;&gt;"",IF(Finance!$J$8="","COMPLETE",Finance!$J$8),"")</f>
        <v/>
      </c>
      <c r="D11" s="227" t="str">
        <f>IF(Admin!G27&lt;&gt;"",Admin!G27,"")</f>
        <v/>
      </c>
      <c r="E11" s="235" t="str">
        <f t="shared" ca="1" si="0"/>
        <v/>
      </c>
      <c r="F11" s="227" t="str">
        <f ca="1">IF(A11&lt;&gt;"","Expenses - "&amp;ExpenseForm!$C$11&amp;" - "&amp;TEXT(Admin!$C$10,"DD/MM/YYY"),"")</f>
        <v/>
      </c>
      <c r="G11" s="227" t="str">
        <f t="shared" ca="1" si="1"/>
        <v/>
      </c>
      <c r="H11" s="227" t="str">
        <f ca="1">IF(A11&lt;&gt;"",Admin!$O$12,"")</f>
        <v/>
      </c>
      <c r="I11" s="227" t="str">
        <f ca="1">IF(A11&lt;&gt;"",Admin!B27,"")</f>
        <v/>
      </c>
      <c r="J11" s="227" t="str">
        <f ca="1">IF(A11&lt;&gt;"",Admin!Q27,"")</f>
        <v/>
      </c>
      <c r="K11" s="227" t="str">
        <f ca="1">IF(A11&lt;&gt;"",ExpenseForm!$S$17,"")</f>
        <v/>
      </c>
      <c r="L11" s="227" t="str">
        <f t="shared" ca="1" si="2"/>
        <v/>
      </c>
      <c r="M11" s="235" t="str">
        <f t="shared" ca="1" si="3"/>
        <v/>
      </c>
      <c r="N11" s="235" t="str">
        <f t="shared" ca="1" si="3"/>
        <v/>
      </c>
      <c r="O11" s="227" t="str">
        <f ca="1">IF(A11&lt;&gt;"",Finance!$C$12,"")</f>
        <v/>
      </c>
      <c r="P11" s="237" t="str">
        <f t="shared" ca="1" si="4"/>
        <v/>
      </c>
      <c r="Q11" s="227" t="str">
        <f>IFERROR(ROUND(Admin!I27/(1/INDEX(Finance!$F$26:$AC$26,MATCH(Admin!J27,Finance!$F$14:$AC$14,0))),2),"")</f>
        <v/>
      </c>
      <c r="R11" s="226" t="str">
        <f>IFERROR(ROUND(Admin!I27/(1/INDEX(Finance!$F$26:$AC$26,MATCH(Admin!J27,Finance!$F$14:$AC$14,0))),2),"")</f>
        <v/>
      </c>
      <c r="S11" s="227" t="str">
        <f ca="1">IF($A11&lt;&gt;"",ExpenseForm!$C$11,"")</f>
        <v/>
      </c>
      <c r="T11" s="227" t="str">
        <f ca="1">IF($A11&lt;&gt;"",ExpenseForm!$S$9,"")</f>
        <v/>
      </c>
      <c r="U11" s="227" t="str">
        <f ca="1">IF($A11&lt;&gt;"",ExpenseForm!$S$11,"")</f>
        <v/>
      </c>
      <c r="V11" s="227" t="str">
        <f ca="1">IF($A11&lt;&gt;"",ExpenseForm!$S$13,"")</f>
        <v/>
      </c>
      <c r="W11" s="227" t="str">
        <f ca="1">IF($A11&lt;&gt;"",ExpenseForm!$S$15,"")</f>
        <v/>
      </c>
      <c r="X11" s="227" t="str">
        <f ca="1">IF($A11&lt;&gt;"",ExpenseForm!$F$17,"")</f>
        <v/>
      </c>
    </row>
    <row r="12" spans="1:24" x14ac:dyDescent="0.25">
      <c r="A12" s="227" t="str">
        <f ca="1">IF(Admin!A28&lt;&gt;"","EXPENSES_"&amp;TEXT(TODAY(),"DD-MM-YY")&amp;"_"&amp;TEXT(NOW(),"hh-mm-ss-am/pm")&amp;"_"&amp;ExpenseForm!$C$11,"")</f>
        <v/>
      </c>
      <c r="B12" s="227" t="str">
        <f ca="1">IF(A12&lt;&gt;"",IF(Admin!$C$8&lt;&gt;"",Admin!$C$8,"COMPLETE"),"")</f>
        <v/>
      </c>
      <c r="C12" s="227" t="str">
        <f ca="1">IF(A12&lt;&gt;"",IF(Finance!$J$8="","COMPLETE",Finance!$J$8),"")</f>
        <v/>
      </c>
      <c r="D12" s="227" t="str">
        <f>IF(Admin!G28&lt;&gt;"",Admin!G28,"")</f>
        <v/>
      </c>
      <c r="E12" s="235" t="str">
        <f t="shared" ca="1" si="0"/>
        <v/>
      </c>
      <c r="F12" s="227" t="str">
        <f ca="1">IF(A12&lt;&gt;"","Expenses - "&amp;ExpenseForm!$C$11&amp;" - "&amp;TEXT(Admin!$C$10,"DD/MM/YYY"),"")</f>
        <v/>
      </c>
      <c r="G12" s="227" t="str">
        <f t="shared" ca="1" si="1"/>
        <v/>
      </c>
      <c r="H12" s="227" t="str">
        <f ca="1">IF(A12&lt;&gt;"",Admin!$O$12,"")</f>
        <v/>
      </c>
      <c r="I12" s="227" t="str">
        <f ca="1">IF(A12&lt;&gt;"",Admin!B28,"")</f>
        <v/>
      </c>
      <c r="J12" s="227" t="str">
        <f ca="1">IF(A12&lt;&gt;"",Admin!Q28,"")</f>
        <v/>
      </c>
      <c r="K12" s="227" t="str">
        <f ca="1">IF(A12&lt;&gt;"",ExpenseForm!$S$17,"")</f>
        <v/>
      </c>
      <c r="L12" s="227" t="str">
        <f t="shared" ca="1" si="2"/>
        <v/>
      </c>
      <c r="M12" s="235" t="str">
        <f t="shared" ca="1" si="3"/>
        <v/>
      </c>
      <c r="N12" s="235" t="str">
        <f t="shared" ca="1" si="3"/>
        <v/>
      </c>
      <c r="O12" s="227" t="str">
        <f ca="1">IF(A12&lt;&gt;"",Finance!$C$12,"")</f>
        <v/>
      </c>
      <c r="P12" s="237" t="str">
        <f t="shared" ca="1" si="4"/>
        <v/>
      </c>
      <c r="Q12" s="227" t="str">
        <f>IFERROR(ROUND(Admin!I28/(1/INDEX(Finance!$F$26:$AC$26,MATCH(Admin!J28,Finance!$F$14:$AC$14,0))),2),"")</f>
        <v/>
      </c>
      <c r="R12" s="226" t="str">
        <f>IFERROR(ROUND(Admin!I28/(1/INDEX(Finance!$F$26:$AC$26,MATCH(Admin!J28,Finance!$F$14:$AC$14,0))),2),"")</f>
        <v/>
      </c>
      <c r="S12" s="227" t="str">
        <f ca="1">IF($A12&lt;&gt;"",ExpenseForm!$C$11,"")</f>
        <v/>
      </c>
      <c r="T12" s="227" t="str">
        <f ca="1">IF($A12&lt;&gt;"",ExpenseForm!$S$9,"")</f>
        <v/>
      </c>
      <c r="U12" s="227" t="str">
        <f ca="1">IF($A12&lt;&gt;"",ExpenseForm!$S$11,"")</f>
        <v/>
      </c>
      <c r="V12" s="227" t="str">
        <f ca="1">IF($A12&lt;&gt;"",ExpenseForm!$S$13,"")</f>
        <v/>
      </c>
      <c r="W12" s="227" t="str">
        <f ca="1">IF($A12&lt;&gt;"",ExpenseForm!$S$15,"")</f>
        <v/>
      </c>
      <c r="X12" s="227" t="str">
        <f ca="1">IF($A12&lt;&gt;"",ExpenseForm!$F$17,"")</f>
        <v/>
      </c>
    </row>
    <row r="13" spans="1:24" x14ac:dyDescent="0.25">
      <c r="A13" s="227" t="str">
        <f ca="1">IF(Admin!A29&lt;&gt;"","EXPENSES_"&amp;TEXT(TODAY(),"DD-MM-YY")&amp;"_"&amp;TEXT(NOW(),"hh-mm-ss-am/pm")&amp;"_"&amp;ExpenseForm!$C$11,"")</f>
        <v/>
      </c>
      <c r="B13" s="227" t="str">
        <f ca="1">IF(A13&lt;&gt;"",IF(Admin!$C$8&lt;&gt;"",Admin!$C$8,"COMPLETE"),"")</f>
        <v/>
      </c>
      <c r="C13" s="227" t="str">
        <f ca="1">IF(A13&lt;&gt;"",IF(Finance!$J$8="","COMPLETE",Finance!$J$8),"")</f>
        <v/>
      </c>
      <c r="D13" s="227" t="str">
        <f>IF(Admin!G29&lt;&gt;"",Admin!G29,"")</f>
        <v/>
      </c>
      <c r="E13" s="235" t="str">
        <f t="shared" ca="1" si="0"/>
        <v/>
      </c>
      <c r="F13" s="227" t="str">
        <f ca="1">IF(A13&lt;&gt;"","Expenses - "&amp;ExpenseForm!$C$11&amp;" - "&amp;TEXT(Admin!$C$10,"DD/MM/YYY"),"")</f>
        <v/>
      </c>
      <c r="G13" s="227" t="str">
        <f t="shared" ca="1" si="1"/>
        <v/>
      </c>
      <c r="H13" s="227" t="str">
        <f ca="1">IF(A13&lt;&gt;"",Admin!$O$12,"")</f>
        <v/>
      </c>
      <c r="I13" s="227" t="str">
        <f ca="1">IF(A13&lt;&gt;"",Admin!B29,"")</f>
        <v/>
      </c>
      <c r="J13" s="227" t="str">
        <f ca="1">IF(A13&lt;&gt;"",Admin!Q29,"")</f>
        <v/>
      </c>
      <c r="K13" s="227" t="str">
        <f ca="1">IF(A13&lt;&gt;"",ExpenseForm!$S$17,"")</f>
        <v/>
      </c>
      <c r="L13" s="227" t="str">
        <f t="shared" ca="1" si="2"/>
        <v/>
      </c>
      <c r="M13" s="235" t="str">
        <f t="shared" ca="1" si="3"/>
        <v/>
      </c>
      <c r="N13" s="235" t="str">
        <f t="shared" ca="1" si="3"/>
        <v/>
      </c>
      <c r="O13" s="227" t="str">
        <f ca="1">IF(A13&lt;&gt;"",Finance!$C$12,"")</f>
        <v/>
      </c>
      <c r="P13" s="237" t="str">
        <f t="shared" ca="1" si="4"/>
        <v/>
      </c>
      <c r="Q13" s="227" t="str">
        <f>IFERROR(ROUND(Admin!I29/(1/INDEX(Finance!$F$26:$AC$26,MATCH(Admin!J29,Finance!$F$14:$AC$14,0))),2),"")</f>
        <v/>
      </c>
      <c r="R13" s="226" t="str">
        <f>IFERROR(ROUND(Admin!I29/(1/INDEX(Finance!$F$26:$AC$26,MATCH(Admin!J29,Finance!$F$14:$AC$14,0))),2),"")</f>
        <v/>
      </c>
      <c r="S13" s="227" t="str">
        <f ca="1">IF($A13&lt;&gt;"",ExpenseForm!$C$11,"")</f>
        <v/>
      </c>
      <c r="T13" s="227" t="str">
        <f ca="1">IF($A13&lt;&gt;"",ExpenseForm!$S$9,"")</f>
        <v/>
      </c>
      <c r="U13" s="227" t="str">
        <f ca="1">IF($A13&lt;&gt;"",ExpenseForm!$S$11,"")</f>
        <v/>
      </c>
      <c r="V13" s="227" t="str">
        <f ca="1">IF($A13&lt;&gt;"",ExpenseForm!$S$13,"")</f>
        <v/>
      </c>
      <c r="W13" s="227" t="str">
        <f ca="1">IF($A13&lt;&gt;"",ExpenseForm!$S$15,"")</f>
        <v/>
      </c>
      <c r="X13" s="227" t="str">
        <f ca="1">IF($A13&lt;&gt;"",ExpenseForm!$F$17,"")</f>
        <v/>
      </c>
    </row>
    <row r="14" spans="1:24" x14ac:dyDescent="0.25">
      <c r="A14" s="227" t="str">
        <f ca="1">IF(Admin!A30&lt;&gt;"","EXPENSES_"&amp;TEXT(TODAY(),"DD-MM-YY")&amp;"_"&amp;TEXT(NOW(),"hh-mm-ss-am/pm")&amp;"_"&amp;ExpenseForm!$C$11,"")</f>
        <v/>
      </c>
      <c r="B14" s="227" t="str">
        <f ca="1">IF(A14&lt;&gt;"",IF(Admin!$C$8&lt;&gt;"",Admin!$C$8,"COMPLETE"),"")</f>
        <v/>
      </c>
      <c r="C14" s="227" t="str">
        <f ca="1">IF(A14&lt;&gt;"",IF(Finance!$J$8="","COMPLETE",Finance!$J$8),"")</f>
        <v/>
      </c>
      <c r="D14" s="227" t="str">
        <f>IF(Admin!G30&lt;&gt;"",Admin!G30,"")</f>
        <v/>
      </c>
      <c r="E14" s="235" t="str">
        <f t="shared" ca="1" si="0"/>
        <v/>
      </c>
      <c r="F14" s="227" t="str">
        <f ca="1">IF(A14&lt;&gt;"","Expenses - "&amp;ExpenseForm!$C$11&amp;" - "&amp;TEXT(Admin!$C$10,"DD/MM/YYY"),"")</f>
        <v/>
      </c>
      <c r="G14" s="227" t="str">
        <f t="shared" ca="1" si="1"/>
        <v/>
      </c>
      <c r="H14" s="227" t="str">
        <f ca="1">IF(A14&lt;&gt;"",Admin!$O$12,"")</f>
        <v/>
      </c>
      <c r="I14" s="227" t="str">
        <f ca="1">IF(A14&lt;&gt;"",Admin!B30,"")</f>
        <v/>
      </c>
      <c r="J14" s="227" t="str">
        <f ca="1">IF(A14&lt;&gt;"",Admin!Q30,"")</f>
        <v/>
      </c>
      <c r="K14" s="227" t="str">
        <f ca="1">IF(A14&lt;&gt;"",ExpenseForm!$S$17,"")</f>
        <v/>
      </c>
      <c r="L14" s="227" t="str">
        <f t="shared" ca="1" si="2"/>
        <v/>
      </c>
      <c r="M14" s="235" t="str">
        <f t="shared" ca="1" si="3"/>
        <v/>
      </c>
      <c r="N14" s="235" t="str">
        <f t="shared" ca="1" si="3"/>
        <v/>
      </c>
      <c r="O14" s="227" t="str">
        <f ca="1">IF(A14&lt;&gt;"",Finance!$C$12,"")</f>
        <v/>
      </c>
      <c r="P14" s="237" t="str">
        <f t="shared" ca="1" si="4"/>
        <v/>
      </c>
      <c r="Q14" s="227" t="str">
        <f>IFERROR(ROUND(Admin!I30/(1/INDEX(Finance!$F$26:$AC$26,MATCH(Admin!J30,Finance!$F$14:$AC$14,0))),2),"")</f>
        <v/>
      </c>
      <c r="R14" s="226" t="str">
        <f>IFERROR(ROUND(Admin!I30/(1/INDEX(Finance!$F$26:$AC$26,MATCH(Admin!J30,Finance!$F$14:$AC$14,0))),2),"")</f>
        <v/>
      </c>
      <c r="S14" s="227" t="str">
        <f ca="1">IF($A14&lt;&gt;"",ExpenseForm!$C$11,"")</f>
        <v/>
      </c>
      <c r="T14" s="227" t="str">
        <f ca="1">IF($A14&lt;&gt;"",ExpenseForm!$S$9,"")</f>
        <v/>
      </c>
      <c r="U14" s="227" t="str">
        <f ca="1">IF($A14&lt;&gt;"",ExpenseForm!$S$11,"")</f>
        <v/>
      </c>
      <c r="V14" s="227" t="str">
        <f ca="1">IF($A14&lt;&gt;"",ExpenseForm!$S$13,"")</f>
        <v/>
      </c>
      <c r="W14" s="227" t="str">
        <f ca="1">IF($A14&lt;&gt;"",ExpenseForm!$S$15,"")</f>
        <v/>
      </c>
      <c r="X14" s="227" t="str">
        <f ca="1">IF($A14&lt;&gt;"",ExpenseForm!$F$17,"")</f>
        <v/>
      </c>
    </row>
    <row r="15" spans="1:24" x14ac:dyDescent="0.25">
      <c r="A15" s="227" t="str">
        <f ca="1">IF(Admin!A31&lt;&gt;"","EXPENSES_"&amp;TEXT(TODAY(),"DD-MM-YY")&amp;"_"&amp;TEXT(NOW(),"hh-mm-ss-am/pm")&amp;"_"&amp;ExpenseForm!$C$11,"")</f>
        <v/>
      </c>
      <c r="B15" s="227" t="str">
        <f ca="1">IF(A15&lt;&gt;"",IF(Admin!$C$8&lt;&gt;"",Admin!$C$8,"COMPLETE"),"")</f>
        <v/>
      </c>
      <c r="C15" s="227" t="str">
        <f ca="1">IF(A15&lt;&gt;"",IF(Finance!$J$8="","COMPLETE",Finance!$J$8),"")</f>
        <v/>
      </c>
      <c r="D15" s="227" t="str">
        <f>IF(Admin!G31&lt;&gt;"",Admin!G31,"")</f>
        <v/>
      </c>
      <c r="E15" s="235" t="str">
        <f t="shared" ca="1" si="0"/>
        <v/>
      </c>
      <c r="F15" s="227" t="str">
        <f ca="1">IF(A15&lt;&gt;"","Expenses - "&amp;ExpenseForm!$C$11&amp;" - "&amp;TEXT(Admin!$C$10,"DD/MM/YYY"),"")</f>
        <v/>
      </c>
      <c r="G15" s="227" t="str">
        <f t="shared" ca="1" si="1"/>
        <v/>
      </c>
      <c r="H15" s="227" t="str">
        <f ca="1">IF(A15&lt;&gt;"",Admin!$O$12,"")</f>
        <v/>
      </c>
      <c r="I15" s="227" t="str">
        <f ca="1">IF(A15&lt;&gt;"",Admin!B31,"")</f>
        <v/>
      </c>
      <c r="J15" s="227" t="str">
        <f ca="1">IF(A15&lt;&gt;"",Admin!Q31,"")</f>
        <v/>
      </c>
      <c r="K15" s="227" t="str">
        <f ca="1">IF(A15&lt;&gt;"",ExpenseForm!$S$17,"")</f>
        <v/>
      </c>
      <c r="L15" s="227" t="str">
        <f t="shared" ca="1" si="2"/>
        <v/>
      </c>
      <c r="M15" s="235" t="str">
        <f t="shared" ca="1" si="3"/>
        <v/>
      </c>
      <c r="N15" s="235" t="str">
        <f t="shared" ca="1" si="3"/>
        <v/>
      </c>
      <c r="O15" s="227" t="str">
        <f ca="1">IF(A15&lt;&gt;"",Finance!$C$12,"")</f>
        <v/>
      </c>
      <c r="P15" s="237" t="str">
        <f t="shared" ca="1" si="4"/>
        <v/>
      </c>
      <c r="Q15" s="227" t="str">
        <f>IFERROR(ROUND(Admin!I31/(1/INDEX(Finance!$F$26:$AC$26,MATCH(Admin!J31,Finance!$F$14:$AC$14,0))),2),"")</f>
        <v/>
      </c>
      <c r="R15" s="226" t="str">
        <f>IFERROR(ROUND(Admin!I31/(1/INDEX(Finance!$F$26:$AC$26,MATCH(Admin!J31,Finance!$F$14:$AC$14,0))),2),"")</f>
        <v/>
      </c>
      <c r="S15" s="227" t="str">
        <f ca="1">IF($A15&lt;&gt;"",ExpenseForm!$C$11,"")</f>
        <v/>
      </c>
      <c r="T15" s="227" t="str">
        <f ca="1">IF($A15&lt;&gt;"",ExpenseForm!$S$9,"")</f>
        <v/>
      </c>
      <c r="U15" s="227" t="str">
        <f ca="1">IF($A15&lt;&gt;"",ExpenseForm!$S$11,"")</f>
        <v/>
      </c>
      <c r="V15" s="227" t="str">
        <f ca="1">IF($A15&lt;&gt;"",ExpenseForm!$S$13,"")</f>
        <v/>
      </c>
      <c r="W15" s="227" t="str">
        <f ca="1">IF($A15&lt;&gt;"",ExpenseForm!$S$15,"")</f>
        <v/>
      </c>
      <c r="X15" s="227" t="str">
        <f ca="1">IF($A15&lt;&gt;"",ExpenseForm!$F$17,"")</f>
        <v/>
      </c>
    </row>
    <row r="16" spans="1:24" x14ac:dyDescent="0.25">
      <c r="A16" s="227" t="str">
        <f ca="1">IF(Admin!A32&lt;&gt;"","EXPENSES_"&amp;TEXT(TODAY(),"DD-MM-YY")&amp;"_"&amp;TEXT(NOW(),"hh-mm-ss-am/pm")&amp;"_"&amp;ExpenseForm!$C$11,"")</f>
        <v/>
      </c>
      <c r="B16" s="227" t="str">
        <f ca="1">IF(A16&lt;&gt;"",IF(Admin!$C$8&lt;&gt;"",Admin!$C$8,"COMPLETE"),"")</f>
        <v/>
      </c>
      <c r="C16" s="227" t="str">
        <f ca="1">IF(A16&lt;&gt;"",IF(Finance!$J$8="","COMPLETE",Finance!$J$8),"")</f>
        <v/>
      </c>
      <c r="D16" s="227" t="str">
        <f>IF(Admin!G32&lt;&gt;"",Admin!G32,"")</f>
        <v/>
      </c>
      <c r="E16" s="235" t="str">
        <f t="shared" ca="1" si="0"/>
        <v/>
      </c>
      <c r="F16" s="227" t="str">
        <f ca="1">IF(A16&lt;&gt;"","Expenses - "&amp;ExpenseForm!$C$11&amp;" - "&amp;TEXT(Admin!$C$10,"DD/MM/YYY"),"")</f>
        <v/>
      </c>
      <c r="G16" s="227" t="str">
        <f t="shared" ca="1" si="1"/>
        <v/>
      </c>
      <c r="H16" s="227" t="str">
        <f ca="1">IF(A16&lt;&gt;"",Admin!$O$12,"")</f>
        <v/>
      </c>
      <c r="I16" s="227" t="str">
        <f ca="1">IF(A16&lt;&gt;"",Admin!B32,"")</f>
        <v/>
      </c>
      <c r="J16" s="227" t="str">
        <f ca="1">IF(A16&lt;&gt;"",Admin!Q32,"")</f>
        <v/>
      </c>
      <c r="K16" s="227" t="str">
        <f ca="1">IF(A16&lt;&gt;"",ExpenseForm!$S$17,"")</f>
        <v/>
      </c>
      <c r="L16" s="227" t="str">
        <f t="shared" ca="1" si="2"/>
        <v/>
      </c>
      <c r="M16" s="235" t="str">
        <f t="shared" ca="1" si="3"/>
        <v/>
      </c>
      <c r="N16" s="235" t="str">
        <f t="shared" ca="1" si="3"/>
        <v/>
      </c>
      <c r="O16" s="227" t="str">
        <f ca="1">IF(A16&lt;&gt;"",Finance!$C$12,"")</f>
        <v/>
      </c>
      <c r="P16" s="237" t="str">
        <f t="shared" ca="1" si="4"/>
        <v/>
      </c>
      <c r="Q16" s="227" t="str">
        <f>IFERROR(ROUND(Admin!I32/(1/INDEX(Finance!$F$26:$AC$26,MATCH(Admin!J32,Finance!$F$14:$AC$14,0))),2),"")</f>
        <v/>
      </c>
      <c r="R16" s="226" t="str">
        <f>IFERROR(ROUND(Admin!I32/(1/INDEX(Finance!$F$26:$AC$26,MATCH(Admin!J32,Finance!$F$14:$AC$14,0))),2),"")</f>
        <v/>
      </c>
      <c r="S16" s="227" t="str">
        <f ca="1">IF($A16&lt;&gt;"",ExpenseForm!$C$11,"")</f>
        <v/>
      </c>
      <c r="T16" s="227" t="str">
        <f ca="1">IF($A16&lt;&gt;"",ExpenseForm!$S$9,"")</f>
        <v/>
      </c>
      <c r="U16" s="227" t="str">
        <f ca="1">IF($A16&lt;&gt;"",ExpenseForm!$S$11,"")</f>
        <v/>
      </c>
      <c r="V16" s="227" t="str">
        <f ca="1">IF($A16&lt;&gt;"",ExpenseForm!$S$13,"")</f>
        <v/>
      </c>
      <c r="W16" s="227" t="str">
        <f ca="1">IF($A16&lt;&gt;"",ExpenseForm!$S$15,"")</f>
        <v/>
      </c>
      <c r="X16" s="227" t="str">
        <f ca="1">IF($A16&lt;&gt;"",ExpenseForm!$F$17,"")</f>
        <v/>
      </c>
    </row>
    <row r="17" spans="1:24" x14ac:dyDescent="0.25">
      <c r="A17" s="227" t="str">
        <f ca="1">IF(Admin!A33&lt;&gt;"","EXPENSES_"&amp;TEXT(TODAY(),"DD-MM-YY")&amp;"_"&amp;TEXT(NOW(),"hh-mm-ss-am/pm")&amp;"_"&amp;ExpenseForm!$C$11,"")</f>
        <v/>
      </c>
      <c r="B17" s="227" t="str">
        <f ca="1">IF(A17&lt;&gt;"",IF(Admin!$C$8&lt;&gt;"",Admin!$C$8,"COMPLETE"),"")</f>
        <v/>
      </c>
      <c r="C17" s="227" t="str">
        <f ca="1">IF(A17&lt;&gt;"",IF(Finance!$J$8="","COMPLETE",Finance!$J$8),"")</f>
        <v/>
      </c>
      <c r="D17" s="227" t="str">
        <f>IF(Admin!G33&lt;&gt;"",Admin!G33,"")</f>
        <v/>
      </c>
      <c r="E17" s="235" t="str">
        <f t="shared" ca="1" si="0"/>
        <v/>
      </c>
      <c r="F17" s="227" t="str">
        <f ca="1">IF(A17&lt;&gt;"","Expenses - "&amp;ExpenseForm!$C$11&amp;" - "&amp;TEXT(Admin!$C$10,"DD/MM/YYY"),"")</f>
        <v/>
      </c>
      <c r="G17" s="227" t="str">
        <f t="shared" ca="1" si="1"/>
        <v/>
      </c>
      <c r="H17" s="227" t="str">
        <f ca="1">IF(A17&lt;&gt;"",Admin!$O$12,"")</f>
        <v/>
      </c>
      <c r="I17" s="227" t="str">
        <f ca="1">IF(A17&lt;&gt;"",Admin!B33,"")</f>
        <v/>
      </c>
      <c r="J17" s="227" t="str">
        <f ca="1">IF(A17&lt;&gt;"",Admin!Q33,"")</f>
        <v/>
      </c>
      <c r="K17" s="227" t="str">
        <f ca="1">IF(A17&lt;&gt;"",ExpenseForm!$S$17,"")</f>
        <v/>
      </c>
      <c r="L17" s="227" t="str">
        <f t="shared" ca="1" si="2"/>
        <v/>
      </c>
      <c r="M17" s="235" t="str">
        <f t="shared" ca="1" si="3"/>
        <v/>
      </c>
      <c r="N17" s="235" t="str">
        <f t="shared" ca="1" si="3"/>
        <v/>
      </c>
      <c r="O17" s="227" t="str">
        <f ca="1">IF(A17&lt;&gt;"",Finance!$C$12,"")</f>
        <v/>
      </c>
      <c r="P17" s="237" t="str">
        <f t="shared" ca="1" si="4"/>
        <v/>
      </c>
      <c r="Q17" s="227" t="str">
        <f>IFERROR(ROUND(Admin!I33/(1/INDEX(Finance!$F$26:$AC$26,MATCH(Admin!J33,Finance!$F$14:$AC$14,0))),2),"")</f>
        <v/>
      </c>
      <c r="R17" s="226" t="str">
        <f>IFERROR(ROUND(Admin!I33/(1/INDEX(Finance!$F$26:$AC$26,MATCH(Admin!J33,Finance!$F$14:$AC$14,0))),2),"")</f>
        <v/>
      </c>
      <c r="S17" s="227" t="str">
        <f ca="1">IF($A17&lt;&gt;"",ExpenseForm!$C$11,"")</f>
        <v/>
      </c>
      <c r="T17" s="227" t="str">
        <f ca="1">IF($A17&lt;&gt;"",ExpenseForm!$S$9,"")</f>
        <v/>
      </c>
      <c r="U17" s="227" t="str">
        <f ca="1">IF($A17&lt;&gt;"",ExpenseForm!$S$11,"")</f>
        <v/>
      </c>
      <c r="V17" s="227" t="str">
        <f ca="1">IF($A17&lt;&gt;"",ExpenseForm!$S$13,"")</f>
        <v/>
      </c>
      <c r="W17" s="227" t="str">
        <f ca="1">IF($A17&lt;&gt;"",ExpenseForm!$S$15,"")</f>
        <v/>
      </c>
      <c r="X17" s="227" t="str">
        <f ca="1">IF($A17&lt;&gt;"",ExpenseForm!$F$17,"")</f>
        <v/>
      </c>
    </row>
    <row r="18" spans="1:24" x14ac:dyDescent="0.25">
      <c r="A18" s="227" t="str">
        <f ca="1">IF(Admin!A34&lt;&gt;"","EXPENSES_"&amp;TEXT(TODAY(),"DD-MM-YY")&amp;"_"&amp;TEXT(NOW(),"hh-mm-ss-am/pm")&amp;"_"&amp;ExpenseForm!$C$11,"")</f>
        <v/>
      </c>
      <c r="B18" s="227" t="str">
        <f ca="1">IF(A18&lt;&gt;"",IF(Admin!$C$8&lt;&gt;"",Admin!$C$8,"COMPLETE"),"")</f>
        <v/>
      </c>
      <c r="C18" s="227" t="str">
        <f ca="1">IF(A18&lt;&gt;"",IF(Finance!$J$8="","COMPLETE",Finance!$J$8),"")</f>
        <v/>
      </c>
      <c r="D18" s="227" t="str">
        <f>IF(Admin!G34&lt;&gt;"",Admin!G34,"")</f>
        <v/>
      </c>
      <c r="E18" s="235" t="str">
        <f t="shared" ca="1" si="0"/>
        <v/>
      </c>
      <c r="F18" s="227" t="str">
        <f ca="1">IF(A18&lt;&gt;"","Expenses - "&amp;ExpenseForm!$C$11&amp;" - "&amp;TEXT(Admin!$C$10,"DD/MM/YYY"),"")</f>
        <v/>
      </c>
      <c r="G18" s="227" t="str">
        <f t="shared" ca="1" si="1"/>
        <v/>
      </c>
      <c r="H18" s="227" t="str">
        <f ca="1">IF(A18&lt;&gt;"",Admin!$O$12,"")</f>
        <v/>
      </c>
      <c r="I18" s="227" t="str">
        <f ca="1">IF(A18&lt;&gt;"",Admin!B34,"")</f>
        <v/>
      </c>
      <c r="J18" s="227" t="str">
        <f ca="1">IF(A18&lt;&gt;"",Admin!Q34,"")</f>
        <v/>
      </c>
      <c r="K18" s="227" t="str">
        <f ca="1">IF(A18&lt;&gt;"",ExpenseForm!$S$17,"")</f>
        <v/>
      </c>
      <c r="L18" s="227" t="str">
        <f t="shared" ca="1" si="2"/>
        <v/>
      </c>
      <c r="M18" s="235" t="str">
        <f t="shared" ca="1" si="3"/>
        <v/>
      </c>
      <c r="N18" s="235" t="str">
        <f t="shared" ca="1" si="3"/>
        <v/>
      </c>
      <c r="O18" s="227" t="str">
        <f ca="1">IF(A18&lt;&gt;"",Finance!$C$12,"")</f>
        <v/>
      </c>
      <c r="P18" s="237" t="str">
        <f t="shared" ca="1" si="4"/>
        <v/>
      </c>
      <c r="Q18" s="227" t="str">
        <f>IFERROR(ROUND(Admin!I34/(1/INDEX(Finance!$F$26:$AC$26,MATCH(Admin!J34,Finance!$F$14:$AC$14,0))),2),"")</f>
        <v/>
      </c>
      <c r="R18" s="226" t="str">
        <f>IFERROR(ROUND(Admin!I34/(1/INDEX(Finance!$F$26:$AC$26,MATCH(Admin!J34,Finance!$F$14:$AC$14,0))),2),"")</f>
        <v/>
      </c>
      <c r="S18" s="227" t="str">
        <f ca="1">IF($A18&lt;&gt;"",ExpenseForm!$C$11,"")</f>
        <v/>
      </c>
      <c r="T18" s="227" t="str">
        <f ca="1">IF($A18&lt;&gt;"",ExpenseForm!$S$9,"")</f>
        <v/>
      </c>
      <c r="U18" s="227" t="str">
        <f ca="1">IF($A18&lt;&gt;"",ExpenseForm!$S$11,"")</f>
        <v/>
      </c>
      <c r="V18" s="227" t="str">
        <f ca="1">IF($A18&lt;&gt;"",ExpenseForm!$S$13,"")</f>
        <v/>
      </c>
      <c r="W18" s="227" t="str">
        <f ca="1">IF($A18&lt;&gt;"",ExpenseForm!$S$15,"")</f>
        <v/>
      </c>
      <c r="X18" s="227" t="str">
        <f ca="1">IF($A18&lt;&gt;"",ExpenseForm!$F$17,"")</f>
        <v/>
      </c>
    </row>
    <row r="19" spans="1:24" x14ac:dyDescent="0.25">
      <c r="A19" s="227" t="str">
        <f ca="1">IF(Admin!A35&lt;&gt;"","EXPENSES_"&amp;TEXT(TODAY(),"DD-MM-YY")&amp;"_"&amp;TEXT(NOW(),"hh-mm-ss-am/pm")&amp;"_"&amp;ExpenseForm!$C$11,"")</f>
        <v/>
      </c>
      <c r="B19" s="227" t="str">
        <f ca="1">IF(A19&lt;&gt;"",IF(Admin!$C$8&lt;&gt;"",Admin!$C$8,"COMPLETE"),"")</f>
        <v/>
      </c>
      <c r="C19" s="227" t="str">
        <f ca="1">IF(A19&lt;&gt;"",IF(Finance!$J$8="","COMPLETE",Finance!$J$8),"")</f>
        <v/>
      </c>
      <c r="D19" s="227" t="str">
        <f>IF(Admin!G35&lt;&gt;"",Admin!G35,"")</f>
        <v/>
      </c>
      <c r="E19" s="235" t="str">
        <f t="shared" ca="1" si="0"/>
        <v/>
      </c>
      <c r="F19" s="227" t="str">
        <f ca="1">IF(A19&lt;&gt;"","Expenses - "&amp;ExpenseForm!$C$11&amp;" - "&amp;TEXT(Admin!$C$10,"DD/MM/YYY"),"")</f>
        <v/>
      </c>
      <c r="G19" s="227" t="str">
        <f t="shared" ca="1" si="1"/>
        <v/>
      </c>
      <c r="H19" s="227" t="str">
        <f ca="1">IF(A19&lt;&gt;"",Admin!$O$12,"")</f>
        <v/>
      </c>
      <c r="I19" s="227" t="str">
        <f ca="1">IF(A19&lt;&gt;"",Admin!B35,"")</f>
        <v/>
      </c>
      <c r="J19" s="227" t="str">
        <f ca="1">IF(A19&lt;&gt;"",Admin!Q35,"")</f>
        <v/>
      </c>
      <c r="K19" s="227" t="str">
        <f ca="1">IF(A19&lt;&gt;"",ExpenseForm!$S$17,"")</f>
        <v/>
      </c>
      <c r="L19" s="227" t="str">
        <f t="shared" ca="1" si="2"/>
        <v/>
      </c>
      <c r="M19" s="235" t="str">
        <f t="shared" ca="1" si="3"/>
        <v/>
      </c>
      <c r="N19" s="235" t="str">
        <f t="shared" ca="1" si="3"/>
        <v/>
      </c>
      <c r="O19" s="227" t="str">
        <f ca="1">IF(A19&lt;&gt;"",Finance!$C$12,"")</f>
        <v/>
      </c>
      <c r="P19" s="237" t="str">
        <f t="shared" ca="1" si="4"/>
        <v/>
      </c>
      <c r="Q19" s="227" t="str">
        <f>IFERROR(ROUND(Admin!I35/(1/INDEX(Finance!$F$26:$AC$26,MATCH(Admin!J35,Finance!$F$14:$AC$14,0))),2),"")</f>
        <v/>
      </c>
      <c r="R19" s="226" t="str">
        <f>IFERROR(ROUND(Admin!I35/(1/INDEX(Finance!$F$26:$AC$26,MATCH(Admin!J35,Finance!$F$14:$AC$14,0))),2),"")</f>
        <v/>
      </c>
      <c r="S19" s="227" t="str">
        <f ca="1">IF($A19&lt;&gt;"",ExpenseForm!$C$11,"")</f>
        <v/>
      </c>
      <c r="T19" s="227" t="str">
        <f ca="1">IF($A19&lt;&gt;"",ExpenseForm!$S$9,"")</f>
        <v/>
      </c>
      <c r="U19" s="227" t="str">
        <f ca="1">IF($A19&lt;&gt;"",ExpenseForm!$S$11,"")</f>
        <v/>
      </c>
      <c r="V19" s="227" t="str">
        <f ca="1">IF($A19&lt;&gt;"",ExpenseForm!$S$13,"")</f>
        <v/>
      </c>
      <c r="W19" s="227" t="str">
        <f ca="1">IF($A19&lt;&gt;"",ExpenseForm!$S$15,"")</f>
        <v/>
      </c>
      <c r="X19" s="227" t="str">
        <f ca="1">IF($A19&lt;&gt;"",ExpenseForm!$F$17,"")</f>
        <v/>
      </c>
    </row>
    <row r="20" spans="1:24" x14ac:dyDescent="0.25">
      <c r="A20" s="227" t="str">
        <f ca="1">IF(Admin!A36&lt;&gt;"","EXPENSES_"&amp;TEXT(TODAY(),"DD-MM-YY")&amp;"_"&amp;TEXT(NOW(),"hh-mm-ss-am/pm")&amp;"_"&amp;ExpenseForm!$C$11,"")</f>
        <v/>
      </c>
      <c r="B20" s="227" t="str">
        <f ca="1">IF(A20&lt;&gt;"",IF(Admin!$C$8&lt;&gt;"",Admin!$C$8,"COMPLETE"),"")</f>
        <v/>
      </c>
      <c r="C20" s="227" t="str">
        <f ca="1">IF(A20&lt;&gt;"",IF(Finance!$J$8="","COMPLETE",Finance!$J$8),"")</f>
        <v/>
      </c>
      <c r="D20" s="227" t="str">
        <f>IF(Admin!G36&lt;&gt;"",Admin!G36,"")</f>
        <v/>
      </c>
      <c r="E20" s="235" t="str">
        <f t="shared" ca="1" si="0"/>
        <v/>
      </c>
      <c r="F20" s="227" t="str">
        <f ca="1">IF(A20&lt;&gt;"","Expenses - "&amp;ExpenseForm!$C$11&amp;" - "&amp;TEXT(Admin!$C$10,"DD/MM/YYY"),"")</f>
        <v/>
      </c>
      <c r="G20" s="227" t="str">
        <f t="shared" ca="1" si="1"/>
        <v/>
      </c>
      <c r="H20" s="227" t="str">
        <f ca="1">IF(A20&lt;&gt;"",Admin!$O$12,"")</f>
        <v/>
      </c>
      <c r="I20" s="227" t="str">
        <f ca="1">IF(A20&lt;&gt;"",Admin!B36,"")</f>
        <v/>
      </c>
      <c r="J20" s="227" t="str">
        <f ca="1">IF(A20&lt;&gt;"",Admin!Q36,"")</f>
        <v/>
      </c>
      <c r="K20" s="227" t="str">
        <f ca="1">IF(A20&lt;&gt;"",ExpenseForm!$S$17,"")</f>
        <v/>
      </c>
      <c r="L20" s="227" t="str">
        <f t="shared" ca="1" si="2"/>
        <v/>
      </c>
      <c r="M20" s="235" t="str">
        <f t="shared" ca="1" si="3"/>
        <v/>
      </c>
      <c r="N20" s="235" t="str">
        <f t="shared" ca="1" si="3"/>
        <v/>
      </c>
      <c r="O20" s="227" t="str">
        <f ca="1">IF(A20&lt;&gt;"",Finance!$C$12,"")</f>
        <v/>
      </c>
      <c r="P20" s="237" t="str">
        <f t="shared" ca="1" si="4"/>
        <v/>
      </c>
      <c r="Q20" s="227" t="str">
        <f>IFERROR(ROUND(Admin!I36/(1/INDEX(Finance!$F$26:$AC$26,MATCH(Admin!J36,Finance!$F$14:$AC$14,0))),2),"")</f>
        <v/>
      </c>
      <c r="R20" s="226" t="str">
        <f>IFERROR(ROUND(Admin!I36/(1/INDEX(Finance!$F$26:$AC$26,MATCH(Admin!J36,Finance!$F$14:$AC$14,0))),2),"")</f>
        <v/>
      </c>
      <c r="S20" s="227" t="str">
        <f ca="1">IF($A20&lt;&gt;"",ExpenseForm!$C$11,"")</f>
        <v/>
      </c>
      <c r="T20" s="227" t="str">
        <f ca="1">IF($A20&lt;&gt;"",ExpenseForm!$S$9,"")</f>
        <v/>
      </c>
      <c r="U20" s="227" t="str">
        <f ca="1">IF($A20&lt;&gt;"",ExpenseForm!$S$11,"")</f>
        <v/>
      </c>
      <c r="V20" s="227" t="str">
        <f ca="1">IF($A20&lt;&gt;"",ExpenseForm!$S$13,"")</f>
        <v/>
      </c>
      <c r="W20" s="227" t="str">
        <f ca="1">IF($A20&lt;&gt;"",ExpenseForm!$S$15,"")</f>
        <v/>
      </c>
      <c r="X20" s="227" t="str">
        <f ca="1">IF($A20&lt;&gt;"",ExpenseForm!$F$17,"")</f>
        <v/>
      </c>
    </row>
    <row r="21" spans="1:24" x14ac:dyDescent="0.25">
      <c r="A21" s="227" t="str">
        <f ca="1">IF(Admin!A37&lt;&gt;"","EXPENSES_"&amp;TEXT(TODAY(),"DD-MM-YY")&amp;"_"&amp;TEXT(NOW(),"hh-mm-ss-am/pm")&amp;"_"&amp;ExpenseForm!$C$11,"")</f>
        <v/>
      </c>
      <c r="B21" s="227" t="str">
        <f ca="1">IF(A21&lt;&gt;"",IF(Admin!$C$8&lt;&gt;"",Admin!$C$8,"COMPLETE"),"")</f>
        <v/>
      </c>
      <c r="C21" s="227" t="str">
        <f ca="1">IF(A21&lt;&gt;"",IF(Finance!$J$8="","COMPLETE",Finance!$J$8),"")</f>
        <v/>
      </c>
      <c r="D21" s="227" t="str">
        <f>IF(Admin!G37&lt;&gt;"",Admin!G37,"")</f>
        <v/>
      </c>
      <c r="E21" s="235" t="str">
        <f t="shared" ca="1" si="0"/>
        <v/>
      </c>
      <c r="F21" s="227" t="str">
        <f ca="1">IF(A21&lt;&gt;"","Expenses - "&amp;ExpenseForm!$C$11&amp;" - "&amp;TEXT(Admin!$C$10,"DD/MM/YYY"),"")</f>
        <v/>
      </c>
      <c r="G21" s="227" t="str">
        <f t="shared" ca="1" si="1"/>
        <v/>
      </c>
      <c r="H21" s="227" t="str">
        <f ca="1">IF(A21&lt;&gt;"",Admin!$O$12,"")</f>
        <v/>
      </c>
      <c r="I21" s="227" t="str">
        <f ca="1">IF(A21&lt;&gt;"",Admin!B37,"")</f>
        <v/>
      </c>
      <c r="J21" s="227" t="str">
        <f ca="1">IF(A21&lt;&gt;"",Admin!Q37,"")</f>
        <v/>
      </c>
      <c r="K21" s="227" t="str">
        <f ca="1">IF(A21&lt;&gt;"",ExpenseForm!$S$17,"")</f>
        <v/>
      </c>
      <c r="L21" s="227" t="str">
        <f t="shared" ca="1" si="2"/>
        <v/>
      </c>
      <c r="M21" s="235" t="str">
        <f t="shared" ca="1" si="3"/>
        <v/>
      </c>
      <c r="N21" s="235" t="str">
        <f t="shared" ca="1" si="3"/>
        <v/>
      </c>
      <c r="O21" s="227" t="str">
        <f ca="1">IF(A21&lt;&gt;"",Finance!$C$12,"")</f>
        <v/>
      </c>
      <c r="P21" s="237" t="str">
        <f t="shared" ca="1" si="4"/>
        <v/>
      </c>
      <c r="Q21" s="227" t="str">
        <f>IFERROR(ROUND(Admin!I37/(1/INDEX(Finance!$F$26:$AC$26,MATCH(Admin!J37,Finance!$F$14:$AC$14,0))),2),"")</f>
        <v/>
      </c>
      <c r="R21" s="226" t="str">
        <f>IFERROR(ROUND(Admin!I37/(1/INDEX(Finance!$F$26:$AC$26,MATCH(Admin!J37,Finance!$F$14:$AC$14,0))),2),"")</f>
        <v/>
      </c>
      <c r="S21" s="227" t="str">
        <f ca="1">IF($A21&lt;&gt;"",ExpenseForm!$C$11,"")</f>
        <v/>
      </c>
      <c r="T21" s="227" t="str">
        <f ca="1">IF($A21&lt;&gt;"",ExpenseForm!$S$9,"")</f>
        <v/>
      </c>
      <c r="U21" s="227" t="str">
        <f ca="1">IF($A21&lt;&gt;"",ExpenseForm!$S$11,"")</f>
        <v/>
      </c>
      <c r="V21" s="227" t="str">
        <f ca="1">IF($A21&lt;&gt;"",ExpenseForm!$S$13,"")</f>
        <v/>
      </c>
      <c r="W21" s="227" t="str">
        <f ca="1">IF($A21&lt;&gt;"",ExpenseForm!$S$15,"")</f>
        <v/>
      </c>
      <c r="X21" s="227" t="str">
        <f ca="1">IF($A21&lt;&gt;"",ExpenseForm!$F$17,"")</f>
        <v/>
      </c>
    </row>
    <row r="22" spans="1:24" x14ac:dyDescent="0.25">
      <c r="A22" s="227" t="str">
        <f ca="1">IF(Admin!A38&lt;&gt;"","EXPENSES_"&amp;TEXT(TODAY(),"DD-MM-YY")&amp;"_"&amp;TEXT(NOW(),"hh-mm-ss-am/pm")&amp;"_"&amp;ExpenseForm!$C$11,"")</f>
        <v/>
      </c>
      <c r="B22" s="227" t="str">
        <f ca="1">IF(A22&lt;&gt;"",IF(Admin!$C$8&lt;&gt;"",Admin!$C$8,"COMPLETE"),"")</f>
        <v/>
      </c>
      <c r="C22" s="227" t="str">
        <f ca="1">IF(A22&lt;&gt;"",IF(Finance!$J$8="","COMPLETE",Finance!$J$8),"")</f>
        <v/>
      </c>
      <c r="D22" s="227" t="str">
        <f>IF(Admin!G38&lt;&gt;"",Admin!G38,"")</f>
        <v/>
      </c>
      <c r="E22" s="235" t="str">
        <f t="shared" ca="1" si="0"/>
        <v/>
      </c>
      <c r="F22" s="227" t="str">
        <f ca="1">IF(A22&lt;&gt;"","Expenses - "&amp;ExpenseForm!$C$11&amp;" - "&amp;TEXT(Admin!$C$10,"DD/MM/YYY"),"")</f>
        <v/>
      </c>
      <c r="G22" s="227" t="str">
        <f t="shared" ca="1" si="1"/>
        <v/>
      </c>
      <c r="H22" s="227" t="str">
        <f ca="1">IF(A22&lt;&gt;"",Admin!$O$12,"")</f>
        <v/>
      </c>
      <c r="I22" s="227" t="str">
        <f ca="1">IF(A22&lt;&gt;"",Admin!B38,"")</f>
        <v/>
      </c>
      <c r="J22" s="227" t="str">
        <f ca="1">IF(A22&lt;&gt;"",Admin!Q38,"")</f>
        <v/>
      </c>
      <c r="K22" s="227" t="str">
        <f ca="1">IF(A22&lt;&gt;"",ExpenseForm!$S$17,"")</f>
        <v/>
      </c>
      <c r="L22" s="227" t="str">
        <f t="shared" ca="1" si="2"/>
        <v/>
      </c>
      <c r="M22" s="235" t="str">
        <f t="shared" ca="1" si="3"/>
        <v/>
      </c>
      <c r="N22" s="235" t="str">
        <f t="shared" ca="1" si="3"/>
        <v/>
      </c>
      <c r="O22" s="227" t="str">
        <f ca="1">IF(A22&lt;&gt;"",Finance!$C$12,"")</f>
        <v/>
      </c>
      <c r="P22" s="237" t="str">
        <f t="shared" ca="1" si="4"/>
        <v/>
      </c>
      <c r="Q22" s="227" t="str">
        <f>IFERROR(ROUND(Admin!I38/(1/INDEX(Finance!$F$26:$AC$26,MATCH(Admin!J38,Finance!$F$14:$AC$14,0))),2),"")</f>
        <v/>
      </c>
      <c r="R22" s="226" t="str">
        <f>IFERROR(ROUND(Admin!I38/(1/INDEX(Finance!$F$26:$AC$26,MATCH(Admin!J38,Finance!$F$14:$AC$14,0))),2),"")</f>
        <v/>
      </c>
      <c r="S22" s="227" t="str">
        <f ca="1">IF($A22&lt;&gt;"",ExpenseForm!$C$11,"")</f>
        <v/>
      </c>
      <c r="T22" s="227" t="str">
        <f ca="1">IF($A22&lt;&gt;"",ExpenseForm!$S$9,"")</f>
        <v/>
      </c>
      <c r="U22" s="227" t="str">
        <f ca="1">IF($A22&lt;&gt;"",ExpenseForm!$S$11,"")</f>
        <v/>
      </c>
      <c r="V22" s="227" t="str">
        <f ca="1">IF($A22&lt;&gt;"",ExpenseForm!$S$13,"")</f>
        <v/>
      </c>
      <c r="W22" s="227" t="str">
        <f ca="1">IF($A22&lt;&gt;"",ExpenseForm!$S$15,"")</f>
        <v/>
      </c>
      <c r="X22" s="227" t="str">
        <f ca="1">IF($A22&lt;&gt;"",ExpenseForm!$F$17,"")</f>
        <v/>
      </c>
    </row>
    <row r="23" spans="1:24" x14ac:dyDescent="0.25">
      <c r="A23" s="227" t="str">
        <f ca="1">IF(Admin!A39&lt;&gt;"","EXPENSES_"&amp;TEXT(TODAY(),"DD-MM-YY")&amp;"_"&amp;TEXT(NOW(),"hh-mm-ss-am/pm")&amp;"_"&amp;ExpenseForm!$C$11,"")</f>
        <v/>
      </c>
      <c r="B23" s="227" t="str">
        <f ca="1">IF(A23&lt;&gt;"",IF(Admin!$C$8&lt;&gt;"",Admin!$C$8,"COMPLETE"),"")</f>
        <v/>
      </c>
      <c r="C23" s="227" t="str">
        <f ca="1">IF(A23&lt;&gt;"",IF(Finance!$J$8="","COMPLETE",Finance!$J$8),"")</f>
        <v/>
      </c>
      <c r="D23" s="227" t="str">
        <f>IF(Admin!G39&lt;&gt;"",Admin!G39,"")</f>
        <v/>
      </c>
      <c r="E23" s="235" t="str">
        <f t="shared" ca="1" si="0"/>
        <v/>
      </c>
      <c r="F23" s="227" t="str">
        <f ca="1">IF(A23&lt;&gt;"","Expenses - "&amp;ExpenseForm!$C$11&amp;" - "&amp;TEXT(Admin!$C$10,"DD/MM/YYY"),"")</f>
        <v/>
      </c>
      <c r="G23" s="227" t="str">
        <f t="shared" ca="1" si="1"/>
        <v/>
      </c>
      <c r="H23" s="227" t="str">
        <f ca="1">IF(A23&lt;&gt;"",Admin!$O$12,"")</f>
        <v/>
      </c>
      <c r="I23" s="227" t="str">
        <f ca="1">IF(A23&lt;&gt;"",Admin!B39,"")</f>
        <v/>
      </c>
      <c r="J23" s="227" t="str">
        <f ca="1">IF(A23&lt;&gt;"",Admin!Q39,"")</f>
        <v/>
      </c>
      <c r="K23" s="227" t="str">
        <f ca="1">IF(A23&lt;&gt;"",ExpenseForm!$S$17,"")</f>
        <v/>
      </c>
      <c r="L23" s="227" t="str">
        <f t="shared" ca="1" si="2"/>
        <v/>
      </c>
      <c r="M23" s="235" t="str">
        <f t="shared" ca="1" si="3"/>
        <v/>
      </c>
      <c r="N23" s="235" t="str">
        <f t="shared" ca="1" si="3"/>
        <v/>
      </c>
      <c r="O23" s="227" t="str">
        <f ca="1">IF(A23&lt;&gt;"",Finance!$C$12,"")</f>
        <v/>
      </c>
      <c r="P23" s="237" t="str">
        <f t="shared" ca="1" si="4"/>
        <v/>
      </c>
      <c r="Q23" s="227" t="str">
        <f>IFERROR(ROUND(Admin!I39/(1/INDEX(Finance!$F$26:$AC$26,MATCH(Admin!J39,Finance!$F$14:$AC$14,0))),2),"")</f>
        <v/>
      </c>
      <c r="R23" s="226" t="str">
        <f>IFERROR(ROUND(Admin!I39/(1/INDEX(Finance!$F$26:$AC$26,MATCH(Admin!J39,Finance!$F$14:$AC$14,0))),2),"")</f>
        <v/>
      </c>
      <c r="S23" s="227" t="str">
        <f ca="1">IF($A23&lt;&gt;"",ExpenseForm!$C$11,"")</f>
        <v/>
      </c>
      <c r="T23" s="227" t="str">
        <f ca="1">IF($A23&lt;&gt;"",ExpenseForm!$S$9,"")</f>
        <v/>
      </c>
      <c r="U23" s="227" t="str">
        <f ca="1">IF($A23&lt;&gt;"",ExpenseForm!$S$11,"")</f>
        <v/>
      </c>
      <c r="V23" s="227" t="str">
        <f ca="1">IF($A23&lt;&gt;"",ExpenseForm!$S$13,"")</f>
        <v/>
      </c>
      <c r="W23" s="227" t="str">
        <f ca="1">IF($A23&lt;&gt;"",ExpenseForm!$S$15,"")</f>
        <v/>
      </c>
      <c r="X23" s="227" t="str">
        <f ca="1">IF($A23&lt;&gt;"",ExpenseForm!$F$17,"")</f>
        <v/>
      </c>
    </row>
    <row r="24" spans="1:24" x14ac:dyDescent="0.25">
      <c r="A24" s="227" t="str">
        <f ca="1">IF(Admin!A40&lt;&gt;"","EXPENSES_"&amp;TEXT(TODAY(),"DD-MM-YY")&amp;"_"&amp;TEXT(NOW(),"hh-mm-ss-am/pm")&amp;"_"&amp;ExpenseForm!$C$11,"")</f>
        <v/>
      </c>
      <c r="B24" s="227" t="str">
        <f ca="1">IF(A24&lt;&gt;"",IF(Admin!$C$8&lt;&gt;"",Admin!$C$8,"COMPLETE"),"")</f>
        <v/>
      </c>
      <c r="C24" s="227" t="str">
        <f ca="1">IF(A24&lt;&gt;"",IF(Finance!$J$8="","COMPLETE",Finance!$J$8),"")</f>
        <v/>
      </c>
      <c r="D24" s="227" t="str">
        <f>IF(Admin!G40&lt;&gt;"",Admin!G40,"")</f>
        <v/>
      </c>
      <c r="E24" s="235" t="str">
        <f t="shared" ca="1" si="0"/>
        <v/>
      </c>
      <c r="F24" s="227" t="str">
        <f ca="1">IF(A24&lt;&gt;"","Expenses - "&amp;ExpenseForm!$C$11&amp;" - "&amp;TEXT(Admin!$C$10,"DD/MM/YYY"),"")</f>
        <v/>
      </c>
      <c r="G24" s="227" t="str">
        <f t="shared" ca="1" si="1"/>
        <v/>
      </c>
      <c r="H24" s="227" t="str">
        <f ca="1">IF(A24&lt;&gt;"",Admin!$O$12,"")</f>
        <v/>
      </c>
      <c r="I24" s="227" t="str">
        <f ca="1">IF(A24&lt;&gt;"",Admin!B40,"")</f>
        <v/>
      </c>
      <c r="J24" s="227" t="str">
        <f ca="1">IF(A24&lt;&gt;"",Admin!Q40,"")</f>
        <v/>
      </c>
      <c r="K24" s="227" t="str">
        <f ca="1">IF(A24&lt;&gt;"",ExpenseForm!$S$17,"")</f>
        <v/>
      </c>
      <c r="L24" s="227" t="str">
        <f t="shared" ca="1" si="2"/>
        <v/>
      </c>
      <c r="M24" s="235" t="str">
        <f t="shared" ca="1" si="3"/>
        <v/>
      </c>
      <c r="N24" s="235" t="str">
        <f t="shared" ca="1" si="3"/>
        <v/>
      </c>
      <c r="O24" s="227" t="str">
        <f ca="1">IF(A24&lt;&gt;"",Finance!$C$12,"")</f>
        <v/>
      </c>
      <c r="P24" s="237" t="str">
        <f t="shared" ca="1" si="4"/>
        <v/>
      </c>
      <c r="Q24" s="227" t="str">
        <f>IFERROR(ROUND(Admin!I40/(1/INDEX(Finance!$F$26:$AC$26,MATCH(Admin!J40,Finance!$F$14:$AC$14,0))),2),"")</f>
        <v/>
      </c>
      <c r="R24" s="226" t="str">
        <f>IFERROR(ROUND(Admin!I40/(1/INDEX(Finance!$F$26:$AC$26,MATCH(Admin!J40,Finance!$F$14:$AC$14,0))),2),"")</f>
        <v/>
      </c>
      <c r="S24" s="227" t="str">
        <f ca="1">IF($A24&lt;&gt;"",ExpenseForm!$C$11,"")</f>
        <v/>
      </c>
      <c r="T24" s="227" t="str">
        <f ca="1">IF($A24&lt;&gt;"",ExpenseForm!$S$9,"")</f>
        <v/>
      </c>
      <c r="U24" s="227" t="str">
        <f ca="1">IF($A24&lt;&gt;"",ExpenseForm!$S$11,"")</f>
        <v/>
      </c>
      <c r="V24" s="227" t="str">
        <f ca="1">IF($A24&lt;&gt;"",ExpenseForm!$S$13,"")</f>
        <v/>
      </c>
      <c r="W24" s="227" t="str">
        <f ca="1">IF($A24&lt;&gt;"",ExpenseForm!$S$15,"")</f>
        <v/>
      </c>
      <c r="X24" s="227" t="str">
        <f ca="1">IF($A24&lt;&gt;"",ExpenseForm!$F$17,"")</f>
        <v/>
      </c>
    </row>
    <row r="25" spans="1:24" x14ac:dyDescent="0.25">
      <c r="A25" s="227" t="str">
        <f ca="1">IF(Admin!A41&lt;&gt;"","EXPENSES_"&amp;TEXT(TODAY(),"DD-MM-YY")&amp;"_"&amp;TEXT(NOW(),"hh-mm-ss-am/pm")&amp;"_"&amp;ExpenseForm!$C$11,"")</f>
        <v/>
      </c>
      <c r="B25" s="227" t="str">
        <f ca="1">IF(A25&lt;&gt;"",IF(Admin!$C$8&lt;&gt;"",Admin!$C$8,"COMPLETE"),"")</f>
        <v/>
      </c>
      <c r="C25" s="227" t="str">
        <f ca="1">IF(A25&lt;&gt;"",IF(Finance!$J$8="","COMPLETE",Finance!$J$8),"")</f>
        <v/>
      </c>
      <c r="D25" s="227" t="str">
        <f>IF(Admin!G41&lt;&gt;"",Admin!G41,"")</f>
        <v/>
      </c>
      <c r="E25" s="235" t="str">
        <f t="shared" ca="1" si="0"/>
        <v/>
      </c>
      <c r="F25" s="227" t="str">
        <f ca="1">IF(A25&lt;&gt;"","Expenses - "&amp;ExpenseForm!$C$11&amp;" - "&amp;TEXT(Admin!$C$10,"DD/MM/YYY"),"")</f>
        <v/>
      </c>
      <c r="G25" s="227" t="str">
        <f t="shared" ca="1" si="1"/>
        <v/>
      </c>
      <c r="H25" s="227" t="str">
        <f ca="1">IF(A25&lt;&gt;"",Admin!$O$12,"")</f>
        <v/>
      </c>
      <c r="I25" s="227" t="str">
        <f ca="1">IF(A25&lt;&gt;"",Admin!B41,"")</f>
        <v/>
      </c>
      <c r="J25" s="227" t="str">
        <f ca="1">IF(A25&lt;&gt;"",Admin!Q41,"")</f>
        <v/>
      </c>
      <c r="K25" s="227" t="str">
        <f ca="1">IF(A25&lt;&gt;"",ExpenseForm!$S$17,"")</f>
        <v/>
      </c>
      <c r="L25" s="227" t="str">
        <f t="shared" ca="1" si="2"/>
        <v/>
      </c>
      <c r="M25" s="235" t="str">
        <f t="shared" ca="1" si="3"/>
        <v/>
      </c>
      <c r="N25" s="235" t="str">
        <f t="shared" ca="1" si="3"/>
        <v/>
      </c>
      <c r="O25" s="227" t="str">
        <f ca="1">IF(A25&lt;&gt;"",Finance!$C$12,"")</f>
        <v/>
      </c>
      <c r="P25" s="237" t="str">
        <f t="shared" ca="1" si="4"/>
        <v/>
      </c>
      <c r="Q25" s="227" t="str">
        <f>IFERROR(ROUND(Admin!I41/(1/INDEX(Finance!$F$26:$AC$26,MATCH(Admin!J41,Finance!$F$14:$AC$14,0))),2),"")</f>
        <v/>
      </c>
      <c r="R25" s="226" t="str">
        <f>IFERROR(ROUND(Admin!I41/(1/INDEX(Finance!$F$26:$AC$26,MATCH(Admin!J41,Finance!$F$14:$AC$14,0))),2),"")</f>
        <v/>
      </c>
      <c r="S25" s="227" t="str">
        <f ca="1">IF($A25&lt;&gt;"",ExpenseForm!$C$11,"")</f>
        <v/>
      </c>
      <c r="T25" s="227" t="str">
        <f ca="1">IF($A25&lt;&gt;"",ExpenseForm!$S$9,"")</f>
        <v/>
      </c>
      <c r="U25" s="227" t="str">
        <f ca="1">IF($A25&lt;&gt;"",ExpenseForm!$S$11,"")</f>
        <v/>
      </c>
      <c r="V25" s="227" t="str">
        <f ca="1">IF($A25&lt;&gt;"",ExpenseForm!$S$13,"")</f>
        <v/>
      </c>
      <c r="W25" s="227" t="str">
        <f ca="1">IF($A25&lt;&gt;"",ExpenseForm!$S$15,"")</f>
        <v/>
      </c>
      <c r="X25" s="227" t="str">
        <f ca="1">IF($A25&lt;&gt;"",ExpenseForm!$F$17,"")</f>
        <v/>
      </c>
    </row>
    <row r="26" spans="1:24" x14ac:dyDescent="0.25">
      <c r="A26" s="227" t="str">
        <f ca="1">IF(Admin!A42&lt;&gt;"","EXPENSES_"&amp;TEXT(TODAY(),"DD-MM-YY")&amp;"_"&amp;TEXT(NOW(),"hh-mm-ss-am/pm")&amp;"_"&amp;ExpenseForm!$C$11,"")</f>
        <v/>
      </c>
      <c r="B26" s="227" t="str">
        <f ca="1">IF(A26&lt;&gt;"",IF(Admin!$C$8&lt;&gt;"",Admin!$C$8,"COMPLETE"),"")</f>
        <v/>
      </c>
      <c r="C26" s="227" t="str">
        <f ca="1">IF(A26&lt;&gt;"",IF(Finance!$J$8="","COMPLETE",Finance!$J$8),"")</f>
        <v/>
      </c>
      <c r="D26" s="227" t="str">
        <f>IF(Admin!G42&lt;&gt;"",Admin!G42,"")</f>
        <v/>
      </c>
      <c r="E26" s="235" t="str">
        <f t="shared" ca="1" si="0"/>
        <v/>
      </c>
      <c r="F26" s="227" t="str">
        <f ca="1">IF(A26&lt;&gt;"","Expenses - "&amp;ExpenseForm!$C$11&amp;" - "&amp;TEXT(Admin!$C$10,"DD/MM/YYY"),"")</f>
        <v/>
      </c>
      <c r="G26" s="227" t="str">
        <f t="shared" ca="1" si="1"/>
        <v/>
      </c>
      <c r="H26" s="227" t="str">
        <f ca="1">IF(A26&lt;&gt;"",Admin!$O$12,"")</f>
        <v/>
      </c>
      <c r="I26" s="227" t="str">
        <f ca="1">IF(A26&lt;&gt;"",Admin!B42,"")</f>
        <v/>
      </c>
      <c r="J26" s="227" t="str">
        <f ca="1">IF(A26&lt;&gt;"",Admin!Q42,"")</f>
        <v/>
      </c>
      <c r="K26" s="227" t="str">
        <f ca="1">IF(A26&lt;&gt;"",ExpenseForm!$S$17,"")</f>
        <v/>
      </c>
      <c r="L26" s="227" t="str">
        <f t="shared" ca="1" si="2"/>
        <v/>
      </c>
      <c r="M26" s="235" t="str">
        <f t="shared" ca="1" si="3"/>
        <v/>
      </c>
      <c r="N26" s="235" t="str">
        <f t="shared" ca="1" si="3"/>
        <v/>
      </c>
      <c r="O26" s="227" t="str">
        <f ca="1">IF(A26&lt;&gt;"",Finance!$C$12,"")</f>
        <v/>
      </c>
      <c r="P26" s="237" t="str">
        <f t="shared" ca="1" si="4"/>
        <v/>
      </c>
      <c r="Q26" s="227" t="str">
        <f>IFERROR(ROUND(Admin!I42/(1/INDEX(Finance!$F$26:$AC$26,MATCH(Admin!J42,Finance!$F$14:$AC$14,0))),2),"")</f>
        <v/>
      </c>
      <c r="R26" s="226" t="str">
        <f>IFERROR(ROUND(Admin!I42/(1/INDEX(Finance!$F$26:$AC$26,MATCH(Admin!J42,Finance!$F$14:$AC$14,0))),2),"")</f>
        <v/>
      </c>
      <c r="S26" s="227" t="str">
        <f ca="1">IF($A26&lt;&gt;"",ExpenseForm!$C$11,"")</f>
        <v/>
      </c>
      <c r="T26" s="227" t="str">
        <f ca="1">IF($A26&lt;&gt;"",ExpenseForm!$S$9,"")</f>
        <v/>
      </c>
      <c r="U26" s="227" t="str">
        <f ca="1">IF($A26&lt;&gt;"",ExpenseForm!$S$11,"")</f>
        <v/>
      </c>
      <c r="V26" s="227" t="str">
        <f ca="1">IF($A26&lt;&gt;"",ExpenseForm!$S$13,"")</f>
        <v/>
      </c>
      <c r="W26" s="227" t="str">
        <f ca="1">IF($A26&lt;&gt;"",ExpenseForm!$S$15,"")</f>
        <v/>
      </c>
      <c r="X26" s="227" t="str">
        <f ca="1">IF($A26&lt;&gt;"",ExpenseForm!$F$17,"")</f>
        <v/>
      </c>
    </row>
    <row r="27" spans="1:24" x14ac:dyDescent="0.25">
      <c r="A27" s="227" t="str">
        <f ca="1">IF(Admin!A43&lt;&gt;"","EXPENSES_"&amp;TEXT(TODAY(),"DD-MM-YY")&amp;"_"&amp;TEXT(NOW(),"hh-mm-ss-am/pm")&amp;"_"&amp;ExpenseForm!$C$11,"")</f>
        <v/>
      </c>
      <c r="B27" s="227" t="str">
        <f ca="1">IF(A27&lt;&gt;"",IF(Admin!$C$8&lt;&gt;"",Admin!$C$8,"COMPLETE"),"")</f>
        <v/>
      </c>
      <c r="C27" s="227" t="str">
        <f ca="1">IF(A27&lt;&gt;"",IF(Finance!$J$8="","COMPLETE",Finance!$J$8),"")</f>
        <v/>
      </c>
      <c r="D27" s="227" t="str">
        <f>IF(Admin!G43&lt;&gt;"",Admin!G43,"")</f>
        <v/>
      </c>
      <c r="E27" s="235" t="str">
        <f t="shared" ca="1" si="0"/>
        <v/>
      </c>
      <c r="F27" s="227" t="str">
        <f ca="1">IF(A27&lt;&gt;"","Expenses - "&amp;ExpenseForm!$C$11&amp;" - "&amp;TEXT(Admin!$C$10,"DD/MM/YYY"),"")</f>
        <v/>
      </c>
      <c r="G27" s="227" t="str">
        <f t="shared" ca="1" si="1"/>
        <v/>
      </c>
      <c r="H27" s="227" t="str">
        <f ca="1">IF(A27&lt;&gt;"",Admin!$O$12,"")</f>
        <v/>
      </c>
      <c r="I27" s="227" t="str">
        <f ca="1">IF(A27&lt;&gt;"",Admin!B43,"")</f>
        <v/>
      </c>
      <c r="J27" s="227" t="str">
        <f ca="1">IF(A27&lt;&gt;"",Admin!Q43,"")</f>
        <v/>
      </c>
      <c r="K27" s="227" t="str">
        <f ca="1">IF(A27&lt;&gt;"",ExpenseForm!$S$17,"")</f>
        <v/>
      </c>
      <c r="L27" s="227" t="str">
        <f t="shared" ca="1" si="2"/>
        <v/>
      </c>
      <c r="M27" s="235" t="str">
        <f t="shared" ca="1" si="3"/>
        <v/>
      </c>
      <c r="N27" s="235" t="str">
        <f t="shared" ca="1" si="3"/>
        <v/>
      </c>
      <c r="O27" s="227" t="str">
        <f ca="1">IF(A27&lt;&gt;"",Finance!$C$12,"")</f>
        <v/>
      </c>
      <c r="P27" s="237" t="str">
        <f t="shared" ca="1" si="4"/>
        <v/>
      </c>
      <c r="Q27" s="227" t="str">
        <f>IFERROR(ROUND(Admin!I43/(1/INDEX(Finance!$F$26:$AC$26,MATCH(Admin!J43,Finance!$F$14:$AC$14,0))),2),"")</f>
        <v/>
      </c>
      <c r="R27" s="226" t="str">
        <f>IFERROR(ROUND(Admin!I43/(1/INDEX(Finance!$F$26:$AC$26,MATCH(Admin!J43,Finance!$F$14:$AC$14,0))),2),"")</f>
        <v/>
      </c>
      <c r="S27" s="227" t="str">
        <f ca="1">IF($A27&lt;&gt;"",ExpenseForm!$C$11,"")</f>
        <v/>
      </c>
      <c r="T27" s="227" t="str">
        <f ca="1">IF($A27&lt;&gt;"",ExpenseForm!$S$9,"")</f>
        <v/>
      </c>
      <c r="U27" s="227" t="str">
        <f ca="1">IF($A27&lt;&gt;"",ExpenseForm!$S$11,"")</f>
        <v/>
      </c>
      <c r="V27" s="227" t="str">
        <f ca="1">IF($A27&lt;&gt;"",ExpenseForm!$S$13,"")</f>
        <v/>
      </c>
      <c r="W27" s="227" t="str">
        <f ca="1">IF($A27&lt;&gt;"",ExpenseForm!$S$15,"")</f>
        <v/>
      </c>
      <c r="X27" s="227" t="str">
        <f ca="1">IF($A27&lt;&gt;"",ExpenseForm!$F$17,"")</f>
        <v/>
      </c>
    </row>
    <row r="28" spans="1:24" x14ac:dyDescent="0.25">
      <c r="A28" s="227" t="str">
        <f ca="1">IF(Admin!A44&lt;&gt;"","EXPENSES_"&amp;TEXT(TODAY(),"DD-MM-YY")&amp;"_"&amp;TEXT(NOW(),"hh-mm-ss-am/pm")&amp;"_"&amp;ExpenseForm!$C$11,"")</f>
        <v/>
      </c>
      <c r="B28" s="227" t="str">
        <f ca="1">IF(A28&lt;&gt;"",IF(Admin!$C$8&lt;&gt;"",Admin!$C$8,"COMPLETE"),"")</f>
        <v/>
      </c>
      <c r="C28" s="227" t="str">
        <f ca="1">IF(A28&lt;&gt;"",IF(Finance!$J$8="","COMPLETE",Finance!$J$8),"")</f>
        <v/>
      </c>
      <c r="D28" s="227" t="str">
        <f>IF(Admin!G44&lt;&gt;"",Admin!G44,"")</f>
        <v/>
      </c>
      <c r="E28" s="235" t="str">
        <f t="shared" ca="1" si="0"/>
        <v/>
      </c>
      <c r="F28" s="227" t="str">
        <f ca="1">IF(A28&lt;&gt;"","Expenses - "&amp;ExpenseForm!$C$11&amp;" - "&amp;TEXT(Admin!$C$10,"DD/MM/YYY"),"")</f>
        <v/>
      </c>
      <c r="G28" s="227" t="str">
        <f t="shared" ca="1" si="1"/>
        <v/>
      </c>
      <c r="H28" s="227" t="str">
        <f ca="1">IF(A28&lt;&gt;"",Admin!$O$12,"")</f>
        <v/>
      </c>
      <c r="I28" s="227" t="str">
        <f ca="1">IF(A28&lt;&gt;"",Admin!B44,"")</f>
        <v/>
      </c>
      <c r="J28" s="227" t="str">
        <f ca="1">IF(A28&lt;&gt;"",Admin!Q44,"")</f>
        <v/>
      </c>
      <c r="K28" s="227" t="str">
        <f ca="1">IF(A28&lt;&gt;"",ExpenseForm!$S$17,"")</f>
        <v/>
      </c>
      <c r="L28" s="227" t="str">
        <f t="shared" ca="1" si="2"/>
        <v/>
      </c>
      <c r="M28" s="235" t="str">
        <f t="shared" ca="1" si="3"/>
        <v/>
      </c>
      <c r="N28" s="235" t="str">
        <f t="shared" ca="1" si="3"/>
        <v/>
      </c>
      <c r="O28" s="227" t="str">
        <f ca="1">IF(A28&lt;&gt;"",Finance!$C$12,"")</f>
        <v/>
      </c>
      <c r="P28" s="237" t="str">
        <f t="shared" ca="1" si="4"/>
        <v/>
      </c>
      <c r="Q28" s="227" t="str">
        <f>IFERROR(ROUND(Admin!I44/(1/INDEX(Finance!$F$26:$AC$26,MATCH(Admin!J44,Finance!$F$14:$AC$14,0))),2),"")</f>
        <v/>
      </c>
      <c r="R28" s="226" t="str">
        <f>IFERROR(ROUND(Admin!I44/(1/INDEX(Finance!$F$26:$AC$26,MATCH(Admin!J44,Finance!$F$14:$AC$14,0))),2),"")</f>
        <v/>
      </c>
      <c r="S28" s="227" t="str">
        <f ca="1">IF($A28&lt;&gt;"",ExpenseForm!$C$11,"")</f>
        <v/>
      </c>
      <c r="T28" s="227" t="str">
        <f ca="1">IF($A28&lt;&gt;"",ExpenseForm!$S$9,"")</f>
        <v/>
      </c>
      <c r="U28" s="227" t="str">
        <f ca="1">IF($A28&lt;&gt;"",ExpenseForm!$S$11,"")</f>
        <v/>
      </c>
      <c r="V28" s="227" t="str">
        <f ca="1">IF($A28&lt;&gt;"",ExpenseForm!$S$13,"")</f>
        <v/>
      </c>
      <c r="W28" s="227" t="str">
        <f ca="1">IF($A28&lt;&gt;"",ExpenseForm!$S$15,"")</f>
        <v/>
      </c>
      <c r="X28" s="227" t="str">
        <f ca="1">IF($A28&lt;&gt;"",ExpenseForm!$F$17,"")</f>
        <v/>
      </c>
    </row>
    <row r="29" spans="1:24" x14ac:dyDescent="0.25">
      <c r="A29" s="227" t="str">
        <f ca="1">IF(Admin!A45&lt;&gt;"","EXPENSES_"&amp;TEXT(TODAY(),"DD-MM-YY")&amp;"_"&amp;TEXT(NOW(),"hh-mm-ss-am/pm")&amp;"_"&amp;ExpenseForm!$C$11,"")</f>
        <v/>
      </c>
      <c r="B29" s="227" t="str">
        <f ca="1">IF(A29&lt;&gt;"",IF(Admin!$C$8&lt;&gt;"",Admin!$C$8,"COMPLETE"),"")</f>
        <v/>
      </c>
      <c r="C29" s="227" t="str">
        <f ca="1">IF(A29&lt;&gt;"",IF(Finance!$J$8="","COMPLETE",Finance!$J$8),"")</f>
        <v/>
      </c>
      <c r="D29" s="227" t="str">
        <f>IF(Admin!G45&lt;&gt;"",Admin!G45,"")</f>
        <v/>
      </c>
      <c r="E29" s="235" t="str">
        <f t="shared" ca="1" si="0"/>
        <v/>
      </c>
      <c r="F29" s="227" t="str">
        <f ca="1">IF(A29&lt;&gt;"","Expenses - "&amp;ExpenseForm!$C$11&amp;" - "&amp;TEXT(Admin!$C$10,"DD/MM/YYY"),"")</f>
        <v/>
      </c>
      <c r="G29" s="227" t="str">
        <f t="shared" ca="1" si="1"/>
        <v/>
      </c>
      <c r="H29" s="227" t="str">
        <f ca="1">IF(A29&lt;&gt;"",Admin!$O$12,"")</f>
        <v/>
      </c>
      <c r="I29" s="227" t="str">
        <f ca="1">IF(A29&lt;&gt;"",Admin!B45,"")</f>
        <v/>
      </c>
      <c r="J29" s="227" t="str">
        <f ca="1">IF(A29&lt;&gt;"",Admin!Q45,"")</f>
        <v/>
      </c>
      <c r="K29" s="227" t="str">
        <f ca="1">IF(A29&lt;&gt;"",ExpenseForm!$S$17,"")</f>
        <v/>
      </c>
      <c r="L29" s="227" t="str">
        <f t="shared" ca="1" si="2"/>
        <v/>
      </c>
      <c r="M29" s="235" t="str">
        <f t="shared" ca="1" si="3"/>
        <v/>
      </c>
      <c r="N29" s="235" t="str">
        <f t="shared" ca="1" si="3"/>
        <v/>
      </c>
      <c r="O29" s="227" t="str">
        <f ca="1">IF(A29&lt;&gt;"",Finance!$C$12,"")</f>
        <v/>
      </c>
      <c r="P29" s="237" t="str">
        <f t="shared" ca="1" si="4"/>
        <v/>
      </c>
      <c r="Q29" s="227" t="str">
        <f>IFERROR(ROUND(Admin!I45/(1/INDEX(Finance!$F$26:$AC$26,MATCH(Admin!J45,Finance!$F$14:$AC$14,0))),2),"")</f>
        <v/>
      </c>
      <c r="R29" s="226" t="str">
        <f>IFERROR(ROUND(Admin!I45/(1/INDEX(Finance!$F$26:$AC$26,MATCH(Admin!J45,Finance!$F$14:$AC$14,0))),2),"")</f>
        <v/>
      </c>
      <c r="S29" s="227" t="str">
        <f ca="1">IF($A29&lt;&gt;"",ExpenseForm!$C$11,"")</f>
        <v/>
      </c>
      <c r="T29" s="227" t="str">
        <f ca="1">IF($A29&lt;&gt;"",ExpenseForm!$S$9,"")</f>
        <v/>
      </c>
      <c r="U29" s="227" t="str">
        <f ca="1">IF($A29&lt;&gt;"",ExpenseForm!$S$11,"")</f>
        <v/>
      </c>
      <c r="V29" s="227" t="str">
        <f ca="1">IF($A29&lt;&gt;"",ExpenseForm!$S$13,"")</f>
        <v/>
      </c>
      <c r="W29" s="227" t="str">
        <f ca="1">IF($A29&lt;&gt;"",ExpenseForm!$S$15,"")</f>
        <v/>
      </c>
      <c r="X29" s="227" t="str">
        <f ca="1">IF($A29&lt;&gt;"",ExpenseForm!$F$17,"")</f>
        <v/>
      </c>
    </row>
    <row r="30" spans="1:24" x14ac:dyDescent="0.25">
      <c r="A30" s="227" t="str">
        <f ca="1">IF(Admin!A46&lt;&gt;"","EXPENSES_"&amp;TEXT(TODAY(),"DD-MM-YY")&amp;"_"&amp;TEXT(NOW(),"hh-mm-ss-am/pm")&amp;"_"&amp;ExpenseForm!$C$11,"")</f>
        <v/>
      </c>
      <c r="B30" s="227" t="str">
        <f ca="1">IF(A30&lt;&gt;"",IF(Admin!$C$8&lt;&gt;"",Admin!$C$8,"COMPLETE"),"")</f>
        <v/>
      </c>
      <c r="C30" s="227" t="str">
        <f ca="1">IF(A30&lt;&gt;"",IF(Finance!$J$8="","COMPLETE",Finance!$J$8),"")</f>
        <v/>
      </c>
      <c r="D30" s="227" t="str">
        <f>IF(Admin!G46&lt;&gt;"",Admin!G46,"")</f>
        <v/>
      </c>
      <c r="E30" s="235" t="str">
        <f t="shared" ca="1" si="0"/>
        <v/>
      </c>
      <c r="F30" s="227" t="str">
        <f ca="1">IF(A30&lt;&gt;"","Expenses - "&amp;ExpenseForm!$C$11&amp;" - "&amp;TEXT(Admin!$C$10,"DD/MM/YYY"),"")</f>
        <v/>
      </c>
      <c r="G30" s="227" t="str">
        <f t="shared" ca="1" si="1"/>
        <v/>
      </c>
      <c r="H30" s="227" t="str">
        <f ca="1">IF(A30&lt;&gt;"",Admin!$O$12,"")</f>
        <v/>
      </c>
      <c r="I30" s="227" t="str">
        <f ca="1">IF(A30&lt;&gt;"",Admin!B46,"")</f>
        <v/>
      </c>
      <c r="J30" s="227" t="str">
        <f ca="1">IF(A30&lt;&gt;"",Admin!Q46,"")</f>
        <v/>
      </c>
      <c r="K30" s="227" t="str">
        <f ca="1">IF(A30&lt;&gt;"",ExpenseForm!$S$17,"")</f>
        <v/>
      </c>
      <c r="L30" s="227" t="str">
        <f t="shared" ca="1" si="2"/>
        <v/>
      </c>
      <c r="M30" s="235" t="str">
        <f t="shared" ca="1" si="3"/>
        <v/>
      </c>
      <c r="N30" s="235" t="str">
        <f t="shared" ca="1" si="3"/>
        <v/>
      </c>
      <c r="O30" s="227" t="str">
        <f ca="1">IF(A30&lt;&gt;"",Finance!$C$12,"")</f>
        <v/>
      </c>
      <c r="P30" s="237" t="str">
        <f t="shared" ca="1" si="4"/>
        <v/>
      </c>
      <c r="Q30" s="227" t="str">
        <f>IFERROR(ROUND(Admin!I46/(1/INDEX(Finance!$F$26:$AC$26,MATCH(Admin!J46,Finance!$F$14:$AC$14,0))),2),"")</f>
        <v/>
      </c>
      <c r="R30" s="226" t="str">
        <f>IFERROR(ROUND(Admin!I46/(1/INDEX(Finance!$F$26:$AC$26,MATCH(Admin!J46,Finance!$F$14:$AC$14,0))),2),"")</f>
        <v/>
      </c>
      <c r="S30" s="227" t="str">
        <f ca="1">IF($A30&lt;&gt;"",ExpenseForm!$C$11,"")</f>
        <v/>
      </c>
      <c r="T30" s="227" t="str">
        <f ca="1">IF($A30&lt;&gt;"",ExpenseForm!$S$9,"")</f>
        <v/>
      </c>
      <c r="U30" s="227" t="str">
        <f ca="1">IF($A30&lt;&gt;"",ExpenseForm!$S$11,"")</f>
        <v/>
      </c>
      <c r="V30" s="227" t="str">
        <f ca="1">IF($A30&lt;&gt;"",ExpenseForm!$S$13,"")</f>
        <v/>
      </c>
      <c r="W30" s="227" t="str">
        <f ca="1">IF($A30&lt;&gt;"",ExpenseForm!$S$15,"")</f>
        <v/>
      </c>
      <c r="X30" s="227" t="str">
        <f ca="1">IF($A30&lt;&gt;"",ExpenseForm!$F$17,"")</f>
        <v/>
      </c>
    </row>
  </sheetData>
  <sheetProtection sheet="1" objects="1" scenarios="1"/>
  <conditionalFormatting sqref="A2:J30">
    <cfRule type="cellIs" dxfId="4" priority="5" operator="equal">
      <formula>"OUTSTANDING"</formula>
    </cfRule>
  </conditionalFormatting>
  <conditionalFormatting sqref="B2:B30">
    <cfRule type="cellIs" dxfId="3" priority="3" operator="equal">
      <formula>"COMPLETE"</formula>
    </cfRule>
  </conditionalFormatting>
  <conditionalFormatting sqref="C1:C30">
    <cfRule type="cellIs" dxfId="2" priority="4" operator="equal">
      <formula>"COMPLETE"</formula>
    </cfRule>
  </conditionalFormatting>
  <conditionalFormatting sqref="L2:N30">
    <cfRule type="cellIs" dxfId="1" priority="1" operator="equal">
      <formula>"COMPLETE"</formula>
    </cfRule>
    <cfRule type="cellIs" dxfId="0" priority="2" operator="equal">
      <formula>"OUTSTANDING"</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sheetPr>
  <dimension ref="A1:Q309"/>
  <sheetViews>
    <sheetView workbookViewId="0">
      <pane ySplit="1" topLeftCell="A280" activePane="bottomLeft" state="frozen"/>
      <selection pane="bottomLeft" activeCell="H290" sqref="H290"/>
    </sheetView>
  </sheetViews>
  <sheetFormatPr defaultColWidth="9.140625" defaultRowHeight="15" x14ac:dyDescent="0.25"/>
  <cols>
    <col min="1" max="2" width="9.140625" style="3"/>
    <col min="3" max="3" width="10" style="3" bestFit="1" customWidth="1"/>
    <col min="4" max="4" width="9.140625" style="3"/>
    <col min="5" max="5" width="31.5703125" style="3" bestFit="1" customWidth="1"/>
    <col min="6" max="6" width="31.5703125" style="3" customWidth="1"/>
    <col min="7" max="7" width="9.140625" style="3"/>
    <col min="8" max="8" width="8.85546875" style="3" bestFit="1" customWidth="1"/>
    <col min="9" max="11" width="8.85546875" style="3" customWidth="1"/>
    <col min="12" max="12" width="9.140625" style="3"/>
    <col min="13" max="13" width="24.140625" style="3" customWidth="1"/>
    <col min="14" max="14" width="9.140625" style="3"/>
    <col min="15" max="15" width="30.140625" style="3" bestFit="1" customWidth="1"/>
    <col min="16" max="16" width="28.5703125" style="29" bestFit="1" customWidth="1"/>
    <col min="17" max="17" width="18.85546875" style="29" bestFit="1" customWidth="1"/>
    <col min="18" max="16384" width="9.140625" style="3"/>
  </cols>
  <sheetData>
    <row r="1" spans="1:17" ht="15.75" thickBot="1" x14ac:dyDescent="0.3">
      <c r="A1" s="9" t="s">
        <v>78</v>
      </c>
      <c r="C1" s="9" t="s">
        <v>77</v>
      </c>
      <c r="E1" s="9" t="s">
        <v>79</v>
      </c>
      <c r="F1" s="230" t="s">
        <v>458</v>
      </c>
      <c r="H1" s="13" t="s">
        <v>8</v>
      </c>
      <c r="I1" s="230"/>
      <c r="J1" s="230"/>
      <c r="K1" s="230"/>
      <c r="M1" s="13" t="s">
        <v>80</v>
      </c>
      <c r="O1" s="10" t="s">
        <v>135</v>
      </c>
      <c r="P1" s="21" t="s">
        <v>134</v>
      </c>
      <c r="Q1" s="214" t="s">
        <v>82</v>
      </c>
    </row>
    <row r="2" spans="1:17" ht="15.75" thickBot="1" x14ac:dyDescent="0.3">
      <c r="A2" s="6" t="s">
        <v>13</v>
      </c>
      <c r="C2" s="10"/>
      <c r="E2" s="11"/>
      <c r="F2" s="231"/>
      <c r="H2" s="14"/>
      <c r="I2" s="231"/>
      <c r="J2" s="231"/>
      <c r="K2" s="231"/>
      <c r="M2" s="15"/>
      <c r="O2" s="15"/>
      <c r="P2" s="22"/>
      <c r="Q2" s="22"/>
    </row>
    <row r="3" spans="1:17" ht="15.75" thickBot="1" x14ac:dyDescent="0.3">
      <c r="A3" s="8" t="s">
        <v>14</v>
      </c>
      <c r="C3" s="10"/>
      <c r="E3" s="12"/>
      <c r="F3" s="231"/>
      <c r="H3" s="14"/>
      <c r="I3" s="231"/>
      <c r="J3" s="231"/>
      <c r="K3" s="231"/>
      <c r="M3" s="14"/>
      <c r="O3" s="14"/>
      <c r="P3" s="22"/>
      <c r="Q3" s="22"/>
    </row>
    <row r="4" spans="1:17" ht="15.75" thickBot="1" x14ac:dyDescent="0.3">
      <c r="C4" s="10"/>
      <c r="E4" s="12"/>
      <c r="F4" s="231"/>
      <c r="H4" s="14"/>
      <c r="I4" s="231"/>
      <c r="J4" s="231"/>
      <c r="K4" s="231"/>
      <c r="M4" s="14"/>
      <c r="O4" s="14"/>
      <c r="P4" s="22"/>
      <c r="Q4" s="22"/>
    </row>
    <row r="5" spans="1:17" x14ac:dyDescent="0.25">
      <c r="C5" s="6" t="s">
        <v>61</v>
      </c>
      <c r="E5" s="12"/>
      <c r="F5" s="231"/>
      <c r="H5" s="14"/>
      <c r="I5" s="231"/>
      <c r="J5" s="231"/>
      <c r="K5" s="231"/>
      <c r="M5" s="14"/>
      <c r="O5" s="14"/>
      <c r="P5" s="22"/>
      <c r="Q5" s="22"/>
    </row>
    <row r="6" spans="1:17" x14ac:dyDescent="0.25">
      <c r="C6" s="7" t="s">
        <v>62</v>
      </c>
      <c r="E6" s="12"/>
      <c r="F6" s="231"/>
      <c r="H6" s="14"/>
      <c r="I6" s="231"/>
      <c r="J6" s="231"/>
      <c r="K6" s="231"/>
      <c r="M6" s="14"/>
      <c r="O6" s="14"/>
      <c r="P6" s="22"/>
      <c r="Q6" s="22"/>
    </row>
    <row r="7" spans="1:17" x14ac:dyDescent="0.25">
      <c r="C7" s="7" t="s">
        <v>63</v>
      </c>
      <c r="E7" s="12"/>
      <c r="F7" s="231"/>
      <c r="H7" s="14"/>
      <c r="I7" s="231"/>
      <c r="J7" s="231"/>
      <c r="K7" s="231"/>
      <c r="M7" s="14"/>
      <c r="O7" s="14"/>
      <c r="P7" s="22"/>
      <c r="Q7" s="22"/>
    </row>
    <row r="8" spans="1:17" x14ac:dyDescent="0.25">
      <c r="C8" s="7" t="s">
        <v>64</v>
      </c>
      <c r="E8" s="12"/>
      <c r="F8" s="231"/>
      <c r="H8" s="14"/>
      <c r="I8" s="231"/>
      <c r="J8" s="231"/>
      <c r="K8" s="231"/>
      <c r="M8" s="14"/>
      <c r="O8" s="14"/>
      <c r="P8" s="22"/>
      <c r="Q8" s="22"/>
    </row>
    <row r="9" spans="1:17" x14ac:dyDescent="0.25">
      <c r="C9" s="7" t="s">
        <v>65</v>
      </c>
      <c r="E9" s="12"/>
      <c r="F9" s="231"/>
      <c r="H9" s="14"/>
      <c r="I9" s="231"/>
      <c r="J9" s="231"/>
      <c r="K9" s="231"/>
      <c r="M9" s="14"/>
      <c r="O9" s="14"/>
      <c r="P9" s="22"/>
      <c r="Q9" s="22"/>
    </row>
    <row r="10" spans="1:17" x14ac:dyDescent="0.25">
      <c r="C10" s="7" t="s">
        <v>66</v>
      </c>
      <c r="E10" s="12"/>
      <c r="F10" s="231"/>
      <c r="H10" s="14"/>
      <c r="I10" s="231"/>
      <c r="J10" s="231"/>
      <c r="K10" s="231"/>
      <c r="M10" s="14"/>
      <c r="O10" s="14"/>
      <c r="P10" s="22"/>
      <c r="Q10" s="22"/>
    </row>
    <row r="11" spans="1:17" x14ac:dyDescent="0.25">
      <c r="C11" s="7" t="s">
        <v>71</v>
      </c>
      <c r="E11" s="12"/>
      <c r="F11" s="231"/>
      <c r="H11" s="14"/>
      <c r="I11" s="231"/>
      <c r="J11" s="231"/>
      <c r="K11" s="231"/>
      <c r="M11" s="14"/>
      <c r="O11" s="14"/>
      <c r="P11" s="22"/>
      <c r="Q11" s="22"/>
    </row>
    <row r="12" spans="1:17" ht="15.75" thickBot="1" x14ac:dyDescent="0.3">
      <c r="C12" s="8" t="s">
        <v>72</v>
      </c>
      <c r="E12" s="12"/>
      <c r="F12" s="231"/>
      <c r="H12" s="14"/>
      <c r="I12" s="231"/>
      <c r="J12" s="231"/>
      <c r="K12" s="231"/>
      <c r="M12" s="14"/>
      <c r="O12" s="14"/>
      <c r="P12" s="22"/>
      <c r="Q12" s="22"/>
    </row>
    <row r="13" spans="1:17" ht="15.75" thickBot="1" x14ac:dyDescent="0.3">
      <c r="E13" s="12"/>
      <c r="F13" s="231"/>
      <c r="H13" s="14"/>
      <c r="I13" s="231"/>
      <c r="J13" s="231"/>
      <c r="K13" s="231"/>
      <c r="M13" s="14"/>
      <c r="O13" s="14"/>
      <c r="P13" s="22"/>
      <c r="Q13" s="22"/>
    </row>
    <row r="14" spans="1:17" x14ac:dyDescent="0.25">
      <c r="E14" s="18" t="s">
        <v>206</v>
      </c>
      <c r="F14" s="232" t="s">
        <v>459</v>
      </c>
      <c r="H14" s="14"/>
      <c r="I14" s="231"/>
      <c r="J14" s="231"/>
      <c r="K14" s="231"/>
      <c r="M14" s="14"/>
      <c r="O14" s="14"/>
      <c r="P14" s="22"/>
      <c r="Q14" s="22"/>
    </row>
    <row r="15" spans="1:17" x14ac:dyDescent="0.25">
      <c r="E15" s="19" t="s">
        <v>207</v>
      </c>
      <c r="F15" s="233" t="s">
        <v>460</v>
      </c>
      <c r="H15" s="14"/>
      <c r="I15" s="231"/>
      <c r="J15" s="231"/>
      <c r="K15" s="231"/>
      <c r="M15" s="14"/>
      <c r="O15" s="14"/>
      <c r="P15" s="22"/>
      <c r="Q15" s="22"/>
    </row>
    <row r="16" spans="1:17" x14ac:dyDescent="0.25">
      <c r="E16" s="19" t="s">
        <v>208</v>
      </c>
      <c r="F16" s="233" t="s">
        <v>461</v>
      </c>
      <c r="H16" s="14"/>
      <c r="I16" s="231"/>
      <c r="J16" s="231"/>
      <c r="K16" s="231"/>
      <c r="M16" s="14"/>
      <c r="O16" s="14"/>
      <c r="P16" s="22"/>
      <c r="Q16" s="22"/>
    </row>
    <row r="17" spans="5:17" x14ac:dyDescent="0.25">
      <c r="E17" s="19" t="s">
        <v>209</v>
      </c>
      <c r="F17" s="233" t="s">
        <v>462</v>
      </c>
      <c r="H17" s="14"/>
      <c r="I17" s="231"/>
      <c r="J17" s="231"/>
      <c r="K17" s="231"/>
      <c r="M17" s="14"/>
      <c r="O17" s="14"/>
      <c r="P17" s="22"/>
      <c r="Q17" s="22"/>
    </row>
    <row r="18" spans="5:17" x14ac:dyDescent="0.25">
      <c r="E18" s="19" t="s">
        <v>210</v>
      </c>
      <c r="F18" s="233" t="s">
        <v>463</v>
      </c>
      <c r="H18" s="14"/>
      <c r="I18" s="231"/>
      <c r="J18" s="231"/>
      <c r="K18" s="231"/>
      <c r="M18" s="14"/>
      <c r="O18" s="14"/>
      <c r="P18" s="22"/>
      <c r="Q18" s="22"/>
    </row>
    <row r="19" spans="5:17" x14ac:dyDescent="0.25">
      <c r="E19" s="19" t="s">
        <v>211</v>
      </c>
      <c r="F19" s="233" t="s">
        <v>464</v>
      </c>
      <c r="H19" s="14"/>
      <c r="I19" s="231"/>
      <c r="J19" s="231"/>
      <c r="K19" s="231"/>
      <c r="M19" s="14"/>
      <c r="O19" s="14"/>
      <c r="P19" s="22"/>
      <c r="Q19" s="22"/>
    </row>
    <row r="20" spans="5:17" x14ac:dyDescent="0.25">
      <c r="E20" s="19" t="s">
        <v>212</v>
      </c>
      <c r="F20" s="233" t="s">
        <v>465</v>
      </c>
      <c r="H20" s="14"/>
      <c r="I20" s="231"/>
      <c r="J20" s="231"/>
      <c r="K20" s="231"/>
      <c r="M20" s="14"/>
      <c r="O20" s="14"/>
      <c r="P20" s="22"/>
      <c r="Q20" s="22"/>
    </row>
    <row r="21" spans="5:17" x14ac:dyDescent="0.25">
      <c r="E21" s="19" t="s">
        <v>213</v>
      </c>
      <c r="F21" s="233" t="s">
        <v>466</v>
      </c>
      <c r="H21" s="14"/>
      <c r="I21" s="231"/>
      <c r="J21" s="231"/>
      <c r="K21" s="231"/>
      <c r="M21" s="14"/>
      <c r="O21" s="14"/>
      <c r="P21" s="22"/>
      <c r="Q21" s="22"/>
    </row>
    <row r="22" spans="5:17" x14ac:dyDescent="0.25">
      <c r="E22" s="19" t="s">
        <v>214</v>
      </c>
      <c r="F22" s="233" t="s">
        <v>467</v>
      </c>
      <c r="H22" s="14"/>
      <c r="I22" s="231"/>
      <c r="J22" s="231"/>
      <c r="K22" s="231"/>
      <c r="M22" s="14"/>
      <c r="O22" s="14"/>
      <c r="P22" s="22"/>
      <c r="Q22" s="22"/>
    </row>
    <row r="23" spans="5:17" x14ac:dyDescent="0.25">
      <c r="E23" s="19" t="s">
        <v>215</v>
      </c>
      <c r="F23" s="233" t="s">
        <v>468</v>
      </c>
      <c r="H23" s="14"/>
      <c r="I23" s="231"/>
      <c r="J23" s="231"/>
      <c r="K23" s="231"/>
      <c r="M23" s="14"/>
      <c r="O23" s="14"/>
      <c r="P23" s="22"/>
      <c r="Q23" s="22"/>
    </row>
    <row r="24" spans="5:17" x14ac:dyDescent="0.25">
      <c r="E24" s="19" t="s">
        <v>216</v>
      </c>
      <c r="F24" s="233" t="s">
        <v>469</v>
      </c>
      <c r="H24" s="14"/>
      <c r="I24" s="231"/>
      <c r="J24" s="231"/>
      <c r="K24" s="231"/>
      <c r="M24" s="14"/>
      <c r="O24" s="14"/>
      <c r="P24" s="22"/>
      <c r="Q24" s="22"/>
    </row>
    <row r="25" spans="5:17" x14ac:dyDescent="0.25">
      <c r="E25" s="19" t="s">
        <v>217</v>
      </c>
      <c r="F25" s="233" t="s">
        <v>470</v>
      </c>
      <c r="H25" s="14"/>
      <c r="I25" s="231"/>
      <c r="J25" s="231"/>
      <c r="K25" s="231"/>
      <c r="M25" s="14"/>
      <c r="O25" s="14"/>
      <c r="P25" s="22"/>
      <c r="Q25" s="22"/>
    </row>
    <row r="26" spans="5:17" x14ac:dyDescent="0.25">
      <c r="E26" s="19" t="s">
        <v>218</v>
      </c>
      <c r="F26" s="233" t="s">
        <v>471</v>
      </c>
      <c r="H26" s="14"/>
      <c r="I26" s="231"/>
      <c r="J26" s="231"/>
      <c r="K26" s="231"/>
      <c r="M26" s="14"/>
      <c r="O26" s="14"/>
      <c r="P26" s="22"/>
      <c r="Q26" s="22"/>
    </row>
    <row r="27" spans="5:17" x14ac:dyDescent="0.25">
      <c r="E27" s="19" t="s">
        <v>219</v>
      </c>
      <c r="F27" s="233" t="s">
        <v>472</v>
      </c>
      <c r="H27" s="14"/>
      <c r="I27" s="231"/>
      <c r="J27" s="231"/>
      <c r="K27" s="231"/>
      <c r="M27" s="14"/>
      <c r="O27" s="14"/>
      <c r="P27" s="22"/>
      <c r="Q27" s="22"/>
    </row>
    <row r="28" spans="5:17" x14ac:dyDescent="0.25">
      <c r="E28" s="19" t="s">
        <v>220</v>
      </c>
      <c r="F28" s="233" t="s">
        <v>473</v>
      </c>
      <c r="H28" s="14"/>
      <c r="I28" s="231"/>
      <c r="J28" s="231"/>
      <c r="K28" s="231"/>
      <c r="M28" s="14"/>
      <c r="O28" s="14"/>
      <c r="P28" s="22"/>
      <c r="Q28" s="22"/>
    </row>
    <row r="29" spans="5:17" x14ac:dyDescent="0.25">
      <c r="E29" s="19" t="s">
        <v>221</v>
      </c>
      <c r="F29" s="233" t="s">
        <v>474</v>
      </c>
      <c r="H29" s="14"/>
      <c r="I29" s="231"/>
      <c r="J29" s="231"/>
      <c r="K29" s="231"/>
      <c r="M29" s="14"/>
      <c r="O29" s="14"/>
      <c r="P29" s="22"/>
      <c r="Q29" s="22"/>
    </row>
    <row r="30" spans="5:17" x14ac:dyDescent="0.25">
      <c r="E30" s="19" t="s">
        <v>222</v>
      </c>
      <c r="F30" s="233" t="s">
        <v>475</v>
      </c>
      <c r="H30" s="14"/>
      <c r="I30" s="231"/>
      <c r="J30" s="231"/>
      <c r="K30" s="231"/>
      <c r="M30" s="14"/>
      <c r="O30" s="14"/>
      <c r="P30" s="22"/>
      <c r="Q30" s="22"/>
    </row>
    <row r="31" spans="5:17" x14ac:dyDescent="0.25">
      <c r="E31" s="19" t="s">
        <v>223</v>
      </c>
      <c r="F31" s="233" t="s">
        <v>476</v>
      </c>
      <c r="H31" s="14"/>
      <c r="I31" s="231"/>
      <c r="J31" s="231"/>
      <c r="K31" s="231"/>
      <c r="M31" s="14"/>
      <c r="O31" s="14"/>
      <c r="P31" s="22"/>
      <c r="Q31" s="22"/>
    </row>
    <row r="32" spans="5:17" x14ac:dyDescent="0.25">
      <c r="E32" s="19" t="s">
        <v>224</v>
      </c>
      <c r="F32" s="233" t="s">
        <v>477</v>
      </c>
      <c r="H32" s="14"/>
      <c r="I32" s="231"/>
      <c r="J32" s="231"/>
      <c r="K32" s="231"/>
      <c r="M32" s="14"/>
      <c r="O32" s="14"/>
      <c r="P32" s="22"/>
      <c r="Q32" s="22"/>
    </row>
    <row r="33" spans="5:17" x14ac:dyDescent="0.25">
      <c r="E33" s="19" t="s">
        <v>225</v>
      </c>
      <c r="F33" s="233" t="s">
        <v>478</v>
      </c>
      <c r="H33" s="14"/>
      <c r="I33" s="231"/>
      <c r="J33" s="231"/>
      <c r="K33" s="231"/>
      <c r="M33" s="14"/>
      <c r="O33" s="14"/>
      <c r="P33" s="22"/>
      <c r="Q33" s="22"/>
    </row>
    <row r="34" spans="5:17" x14ac:dyDescent="0.25">
      <c r="E34" s="19" t="s">
        <v>226</v>
      </c>
      <c r="F34" s="233" t="s">
        <v>479</v>
      </c>
      <c r="H34" s="14"/>
      <c r="I34" s="231"/>
      <c r="J34" s="231"/>
      <c r="K34" s="231"/>
      <c r="M34" s="14"/>
      <c r="O34" s="14"/>
      <c r="P34" s="22"/>
      <c r="Q34" s="22"/>
    </row>
    <row r="35" spans="5:17" x14ac:dyDescent="0.25">
      <c r="E35" s="19" t="s">
        <v>227</v>
      </c>
      <c r="F35" s="233" t="s">
        <v>480</v>
      </c>
      <c r="H35" s="14"/>
      <c r="I35" s="231"/>
      <c r="J35" s="231"/>
      <c r="K35" s="231"/>
      <c r="M35" s="14"/>
      <c r="O35" s="14"/>
      <c r="P35" s="22"/>
      <c r="Q35" s="22"/>
    </row>
    <row r="36" spans="5:17" x14ac:dyDescent="0.25">
      <c r="E36" s="19" t="s">
        <v>228</v>
      </c>
      <c r="F36" s="233" t="s">
        <v>481</v>
      </c>
      <c r="H36" s="14"/>
      <c r="I36" s="231"/>
      <c r="J36" s="231"/>
      <c r="K36" s="231"/>
      <c r="M36" s="14"/>
      <c r="O36" s="14"/>
      <c r="P36" s="22"/>
      <c r="Q36" s="22"/>
    </row>
    <row r="37" spans="5:17" x14ac:dyDescent="0.25">
      <c r="E37" s="19" t="s">
        <v>229</v>
      </c>
      <c r="F37" s="233" t="s">
        <v>83</v>
      </c>
      <c r="H37" s="14"/>
      <c r="I37" s="231"/>
      <c r="J37" s="231"/>
      <c r="K37" s="231"/>
      <c r="M37" s="14"/>
      <c r="O37" s="14"/>
      <c r="P37" s="22"/>
      <c r="Q37" s="22"/>
    </row>
    <row r="38" spans="5:17" x14ac:dyDescent="0.25">
      <c r="E38" s="19" t="s">
        <v>230</v>
      </c>
      <c r="F38" s="233" t="s">
        <v>482</v>
      </c>
      <c r="H38" s="14"/>
      <c r="I38" s="231"/>
      <c r="J38" s="231"/>
      <c r="K38" s="231"/>
      <c r="M38" s="14"/>
      <c r="O38" s="14"/>
      <c r="P38" s="22"/>
      <c r="Q38" s="22"/>
    </row>
    <row r="39" spans="5:17" x14ac:dyDescent="0.25">
      <c r="E39" s="19" t="s">
        <v>231</v>
      </c>
      <c r="F39" s="233" t="s">
        <v>483</v>
      </c>
      <c r="H39" s="14"/>
      <c r="I39" s="231"/>
      <c r="J39" s="231"/>
      <c r="K39" s="231"/>
      <c r="M39" s="14"/>
      <c r="O39" s="14"/>
      <c r="P39" s="22"/>
      <c r="Q39" s="22"/>
    </row>
    <row r="40" spans="5:17" x14ac:dyDescent="0.25">
      <c r="E40" s="19" t="s">
        <v>232</v>
      </c>
      <c r="F40" s="233" t="s">
        <v>484</v>
      </c>
      <c r="H40" s="14"/>
      <c r="I40" s="231"/>
      <c r="J40" s="231"/>
      <c r="K40" s="231"/>
      <c r="M40" s="14"/>
      <c r="O40" s="14"/>
      <c r="P40" s="22"/>
      <c r="Q40" s="22"/>
    </row>
    <row r="41" spans="5:17" x14ac:dyDescent="0.25">
      <c r="E41" s="19" t="s">
        <v>233</v>
      </c>
      <c r="F41" s="233" t="s">
        <v>485</v>
      </c>
      <c r="H41" s="14"/>
      <c r="I41" s="231"/>
      <c r="J41" s="231"/>
      <c r="K41" s="231"/>
      <c r="M41" s="14"/>
      <c r="O41" s="14"/>
      <c r="P41" s="22"/>
      <c r="Q41" s="22"/>
    </row>
    <row r="42" spans="5:17" x14ac:dyDescent="0.25">
      <c r="E42" s="19" t="s">
        <v>234</v>
      </c>
      <c r="F42" s="233" t="s">
        <v>486</v>
      </c>
      <c r="H42" s="14"/>
      <c r="I42" s="231"/>
      <c r="J42" s="231"/>
      <c r="K42" s="231"/>
      <c r="M42" s="14"/>
      <c r="O42" s="14"/>
      <c r="P42" s="22"/>
      <c r="Q42" s="22"/>
    </row>
    <row r="43" spans="5:17" x14ac:dyDescent="0.25">
      <c r="E43" s="19" t="s">
        <v>235</v>
      </c>
      <c r="F43" s="233" t="s">
        <v>487</v>
      </c>
      <c r="H43" s="14"/>
      <c r="I43" s="231"/>
      <c r="J43" s="231"/>
      <c r="K43" s="231"/>
      <c r="M43" s="14"/>
      <c r="O43" s="14"/>
      <c r="P43" s="22"/>
      <c r="Q43" s="22"/>
    </row>
    <row r="44" spans="5:17" x14ac:dyDescent="0.25">
      <c r="E44" s="19" t="s">
        <v>236</v>
      </c>
      <c r="F44" s="233" t="s">
        <v>488</v>
      </c>
      <c r="H44" s="14"/>
      <c r="I44" s="231"/>
      <c r="J44" s="231"/>
      <c r="K44" s="231"/>
      <c r="M44" s="14"/>
      <c r="O44" s="14"/>
      <c r="P44" s="22"/>
      <c r="Q44" s="22"/>
    </row>
    <row r="45" spans="5:17" x14ac:dyDescent="0.25">
      <c r="E45" s="19" t="s">
        <v>237</v>
      </c>
      <c r="F45" s="233" t="s">
        <v>489</v>
      </c>
      <c r="H45" s="14"/>
      <c r="I45" s="231"/>
      <c r="J45" s="231"/>
      <c r="K45" s="231"/>
      <c r="M45" s="14"/>
      <c r="O45" s="14"/>
      <c r="P45" s="22"/>
      <c r="Q45" s="22"/>
    </row>
    <row r="46" spans="5:17" x14ac:dyDescent="0.25">
      <c r="E46" s="19" t="s">
        <v>238</v>
      </c>
      <c r="F46" s="233" t="s">
        <v>490</v>
      </c>
      <c r="H46" s="14"/>
      <c r="I46" s="231"/>
      <c r="J46" s="231"/>
      <c r="K46" s="231"/>
      <c r="M46" s="14"/>
      <c r="O46" s="14"/>
      <c r="P46" s="22"/>
      <c r="Q46" s="22"/>
    </row>
    <row r="47" spans="5:17" x14ac:dyDescent="0.25">
      <c r="E47" s="19" t="s">
        <v>239</v>
      </c>
      <c r="F47" s="233" t="s">
        <v>491</v>
      </c>
      <c r="H47" s="14"/>
      <c r="I47" s="231"/>
      <c r="J47" s="231"/>
      <c r="K47" s="231"/>
      <c r="M47" s="14"/>
      <c r="O47" s="14"/>
      <c r="P47" s="22"/>
      <c r="Q47" s="22"/>
    </row>
    <row r="48" spans="5:17" x14ac:dyDescent="0.25">
      <c r="E48" s="19" t="s">
        <v>240</v>
      </c>
      <c r="F48" s="233" t="s">
        <v>492</v>
      </c>
      <c r="H48" s="14"/>
      <c r="I48" s="231"/>
      <c r="J48" s="231"/>
      <c r="K48" s="231"/>
      <c r="M48" s="14"/>
      <c r="O48" s="14"/>
      <c r="P48" s="22"/>
      <c r="Q48" s="22"/>
    </row>
    <row r="49" spans="5:17" x14ac:dyDescent="0.25">
      <c r="E49" s="19" t="s">
        <v>241</v>
      </c>
      <c r="F49" s="233" t="s">
        <v>493</v>
      </c>
      <c r="H49" s="14"/>
      <c r="I49" s="231"/>
      <c r="J49" s="231"/>
      <c r="K49" s="231"/>
      <c r="M49" s="14"/>
      <c r="O49" s="14"/>
      <c r="P49" s="22"/>
      <c r="Q49" s="22"/>
    </row>
    <row r="50" spans="5:17" x14ac:dyDescent="0.25">
      <c r="E50" s="19" t="s">
        <v>242</v>
      </c>
      <c r="F50" s="233" t="s">
        <v>494</v>
      </c>
      <c r="H50" s="14"/>
      <c r="I50" s="231"/>
      <c r="J50" s="231"/>
      <c r="K50" s="231"/>
      <c r="M50" s="14"/>
      <c r="O50" s="14"/>
      <c r="P50" s="22"/>
      <c r="Q50" s="22"/>
    </row>
    <row r="51" spans="5:17" x14ac:dyDescent="0.25">
      <c r="E51" s="19" t="s">
        <v>243</v>
      </c>
      <c r="F51" s="233" t="s">
        <v>495</v>
      </c>
      <c r="H51" s="14"/>
      <c r="I51" s="231"/>
      <c r="J51" s="231"/>
      <c r="K51" s="231"/>
      <c r="M51" s="14"/>
      <c r="O51" s="14"/>
      <c r="P51" s="22"/>
      <c r="Q51" s="22"/>
    </row>
    <row r="52" spans="5:17" x14ac:dyDescent="0.25">
      <c r="E52" s="19" t="s">
        <v>244</v>
      </c>
      <c r="F52" s="233" t="s">
        <v>496</v>
      </c>
      <c r="H52" s="14"/>
      <c r="I52" s="231"/>
      <c r="J52" s="231"/>
      <c r="K52" s="231"/>
      <c r="M52" s="14"/>
      <c r="O52" s="14"/>
      <c r="P52" s="22"/>
      <c r="Q52" s="22"/>
    </row>
    <row r="53" spans="5:17" x14ac:dyDescent="0.25">
      <c r="E53" s="19" t="s">
        <v>245</v>
      </c>
      <c r="F53" s="233" t="s">
        <v>497</v>
      </c>
      <c r="H53" s="14"/>
      <c r="I53" s="231"/>
      <c r="J53" s="231"/>
      <c r="K53" s="231"/>
      <c r="M53" s="14"/>
      <c r="O53" s="14"/>
      <c r="P53" s="22"/>
      <c r="Q53" s="22"/>
    </row>
    <row r="54" spans="5:17" x14ac:dyDescent="0.25">
      <c r="E54" s="19" t="s">
        <v>246</v>
      </c>
      <c r="F54" s="233" t="s">
        <v>498</v>
      </c>
      <c r="H54" s="14"/>
      <c r="I54" s="231"/>
      <c r="J54" s="231"/>
      <c r="K54" s="231"/>
      <c r="M54" s="14"/>
      <c r="O54" s="14"/>
      <c r="P54" s="22"/>
      <c r="Q54" s="22"/>
    </row>
    <row r="55" spans="5:17" x14ac:dyDescent="0.25">
      <c r="E55" s="19" t="s">
        <v>247</v>
      </c>
      <c r="F55" s="233" t="s">
        <v>499</v>
      </c>
      <c r="H55" s="14"/>
      <c r="I55" s="231"/>
      <c r="J55" s="231"/>
      <c r="K55" s="231"/>
      <c r="M55" s="14"/>
      <c r="O55" s="14"/>
      <c r="P55" s="22"/>
      <c r="Q55" s="22"/>
    </row>
    <row r="56" spans="5:17" x14ac:dyDescent="0.25">
      <c r="E56" s="19" t="s">
        <v>248</v>
      </c>
      <c r="F56" s="233" t="s">
        <v>500</v>
      </c>
      <c r="H56" s="14"/>
      <c r="I56" s="231"/>
      <c r="J56" s="231"/>
      <c r="K56" s="231"/>
      <c r="M56" s="14"/>
      <c r="O56" s="14"/>
      <c r="P56" s="22"/>
      <c r="Q56" s="22"/>
    </row>
    <row r="57" spans="5:17" x14ac:dyDescent="0.25">
      <c r="E57" s="19" t="s">
        <v>249</v>
      </c>
      <c r="F57" s="233" t="s">
        <v>501</v>
      </c>
      <c r="H57" s="14"/>
      <c r="I57" s="231"/>
      <c r="J57" s="231"/>
      <c r="K57" s="231"/>
      <c r="M57" s="14"/>
      <c r="O57" s="14"/>
      <c r="P57" s="22"/>
      <c r="Q57" s="22"/>
    </row>
    <row r="58" spans="5:17" x14ac:dyDescent="0.25">
      <c r="E58" s="19" t="s">
        <v>250</v>
      </c>
      <c r="F58" s="233" t="s">
        <v>502</v>
      </c>
      <c r="H58" s="14"/>
      <c r="I58" s="231"/>
      <c r="J58" s="231"/>
      <c r="K58" s="231"/>
      <c r="M58" s="14"/>
      <c r="O58" s="14"/>
      <c r="P58" s="22"/>
      <c r="Q58" s="22"/>
    </row>
    <row r="59" spans="5:17" x14ac:dyDescent="0.25">
      <c r="E59" s="19" t="s">
        <v>251</v>
      </c>
      <c r="F59" s="233" t="s">
        <v>503</v>
      </c>
      <c r="H59" s="14"/>
      <c r="I59" s="231"/>
      <c r="J59" s="231"/>
      <c r="K59" s="231"/>
      <c r="M59" s="14"/>
      <c r="O59" s="14"/>
      <c r="P59" s="22"/>
      <c r="Q59" s="22"/>
    </row>
    <row r="60" spans="5:17" x14ac:dyDescent="0.25">
      <c r="E60" s="19" t="s">
        <v>252</v>
      </c>
      <c r="F60" s="233" t="s">
        <v>504</v>
      </c>
      <c r="H60" s="14"/>
      <c r="I60" s="231"/>
      <c r="J60" s="231"/>
      <c r="K60" s="231"/>
      <c r="M60" s="14"/>
      <c r="O60" s="14"/>
      <c r="P60" s="22"/>
      <c r="Q60" s="22"/>
    </row>
    <row r="61" spans="5:17" x14ac:dyDescent="0.25">
      <c r="E61" s="19" t="s">
        <v>253</v>
      </c>
      <c r="F61" s="233" t="s">
        <v>505</v>
      </c>
      <c r="H61" s="14"/>
      <c r="I61" s="231"/>
      <c r="J61" s="231"/>
      <c r="K61" s="231"/>
      <c r="M61" s="14"/>
      <c r="O61" s="14"/>
      <c r="P61" s="22"/>
      <c r="Q61" s="22"/>
    </row>
    <row r="62" spans="5:17" x14ac:dyDescent="0.25">
      <c r="E62" s="19" t="s">
        <v>254</v>
      </c>
      <c r="F62" s="233" t="s">
        <v>506</v>
      </c>
      <c r="H62" s="14"/>
      <c r="I62" s="231"/>
      <c r="J62" s="231"/>
      <c r="K62" s="231"/>
      <c r="M62" s="14"/>
      <c r="O62" s="14"/>
      <c r="P62" s="22"/>
      <c r="Q62" s="22"/>
    </row>
    <row r="63" spans="5:17" x14ac:dyDescent="0.25">
      <c r="E63" s="19" t="s">
        <v>255</v>
      </c>
      <c r="F63" s="233" t="s">
        <v>507</v>
      </c>
      <c r="H63" s="14"/>
      <c r="I63" s="231"/>
      <c r="J63" s="231"/>
      <c r="K63" s="231"/>
      <c r="M63" s="14"/>
      <c r="O63" s="14"/>
      <c r="P63" s="22"/>
      <c r="Q63" s="22"/>
    </row>
    <row r="64" spans="5:17" x14ac:dyDescent="0.25">
      <c r="E64" s="19" t="s">
        <v>256</v>
      </c>
      <c r="F64" s="233" t="s">
        <v>508</v>
      </c>
      <c r="H64" s="14"/>
      <c r="I64" s="231"/>
      <c r="J64" s="231"/>
      <c r="K64" s="231"/>
      <c r="M64" s="14"/>
      <c r="O64" s="14"/>
      <c r="P64" s="22"/>
      <c r="Q64" s="22"/>
    </row>
    <row r="65" spans="5:17" x14ac:dyDescent="0.25">
      <c r="E65" s="19" t="s">
        <v>257</v>
      </c>
      <c r="F65" s="233" t="s">
        <v>509</v>
      </c>
      <c r="H65" s="14"/>
      <c r="I65" s="231"/>
      <c r="J65" s="231"/>
      <c r="K65" s="231"/>
      <c r="M65" s="14"/>
      <c r="O65" s="14"/>
      <c r="P65" s="22"/>
      <c r="Q65" s="22"/>
    </row>
    <row r="66" spans="5:17" x14ac:dyDescent="0.25">
      <c r="E66" s="19" t="s">
        <v>258</v>
      </c>
      <c r="F66" s="233" t="s">
        <v>510</v>
      </c>
      <c r="H66" s="14"/>
      <c r="I66" s="231"/>
      <c r="J66" s="231"/>
      <c r="K66" s="231"/>
      <c r="M66" s="14"/>
      <c r="O66" s="14"/>
      <c r="P66" s="22"/>
      <c r="Q66" s="22"/>
    </row>
    <row r="67" spans="5:17" x14ac:dyDescent="0.25">
      <c r="E67" s="19" t="s">
        <v>259</v>
      </c>
      <c r="F67" s="233" t="s">
        <v>511</v>
      </c>
      <c r="H67" s="14"/>
      <c r="I67" s="231"/>
      <c r="J67" s="231"/>
      <c r="K67" s="231"/>
      <c r="M67" s="14"/>
      <c r="O67" s="14"/>
      <c r="P67" s="22"/>
      <c r="Q67" s="22"/>
    </row>
    <row r="68" spans="5:17" x14ac:dyDescent="0.25">
      <c r="E68" s="19" t="s">
        <v>260</v>
      </c>
      <c r="F68" s="233" t="s">
        <v>512</v>
      </c>
      <c r="H68" s="14"/>
      <c r="I68" s="231"/>
      <c r="J68" s="231"/>
      <c r="K68" s="231"/>
      <c r="M68" s="14"/>
      <c r="O68" s="14"/>
      <c r="P68" s="22"/>
      <c r="Q68" s="22"/>
    </row>
    <row r="69" spans="5:17" x14ac:dyDescent="0.25">
      <c r="E69" s="19" t="s">
        <v>261</v>
      </c>
      <c r="F69" s="233" t="s">
        <v>513</v>
      </c>
      <c r="H69" s="14"/>
      <c r="I69" s="231"/>
      <c r="J69" s="231"/>
      <c r="K69" s="231"/>
      <c r="M69" s="14"/>
      <c r="O69" s="14"/>
      <c r="P69" s="22"/>
      <c r="Q69" s="22"/>
    </row>
    <row r="70" spans="5:17" x14ac:dyDescent="0.25">
      <c r="E70" s="19" t="s">
        <v>262</v>
      </c>
      <c r="F70" s="233" t="s">
        <v>514</v>
      </c>
      <c r="H70" s="14"/>
      <c r="I70" s="231"/>
      <c r="J70" s="231"/>
      <c r="K70" s="231"/>
      <c r="M70" s="14"/>
      <c r="O70" s="14"/>
      <c r="P70" s="22"/>
      <c r="Q70" s="22"/>
    </row>
    <row r="71" spans="5:17" x14ac:dyDescent="0.25">
      <c r="E71" s="19" t="s">
        <v>263</v>
      </c>
      <c r="F71" s="233" t="s">
        <v>515</v>
      </c>
      <c r="H71" s="14"/>
      <c r="I71" s="231"/>
      <c r="J71" s="231"/>
      <c r="K71" s="231"/>
      <c r="M71" s="14"/>
      <c r="O71" s="14"/>
      <c r="P71" s="22"/>
      <c r="Q71" s="22"/>
    </row>
    <row r="72" spans="5:17" x14ac:dyDescent="0.25">
      <c r="E72" s="19" t="s">
        <v>264</v>
      </c>
      <c r="F72" s="233" t="s">
        <v>516</v>
      </c>
      <c r="H72" s="14"/>
      <c r="I72" s="231"/>
      <c r="J72" s="231"/>
      <c r="K72" s="231"/>
      <c r="M72" s="14"/>
      <c r="O72" s="14"/>
      <c r="P72" s="22"/>
      <c r="Q72" s="22"/>
    </row>
    <row r="73" spans="5:17" x14ac:dyDescent="0.25">
      <c r="E73" s="19" t="s">
        <v>265</v>
      </c>
      <c r="F73" s="233" t="s">
        <v>517</v>
      </c>
      <c r="H73" s="14"/>
      <c r="I73" s="231"/>
      <c r="J73" s="231"/>
      <c r="K73" s="231"/>
      <c r="M73" s="14"/>
      <c r="O73" s="14"/>
      <c r="P73" s="22"/>
      <c r="Q73" s="22"/>
    </row>
    <row r="74" spans="5:17" x14ac:dyDescent="0.25">
      <c r="E74" s="19" t="s">
        <v>266</v>
      </c>
      <c r="F74" s="233" t="s">
        <v>518</v>
      </c>
      <c r="H74" s="14"/>
      <c r="I74" s="231"/>
      <c r="J74" s="231"/>
      <c r="K74" s="231"/>
      <c r="M74" s="14"/>
      <c r="O74" s="14"/>
      <c r="P74" s="22"/>
      <c r="Q74" s="22"/>
    </row>
    <row r="75" spans="5:17" x14ac:dyDescent="0.25">
      <c r="E75" s="19" t="s">
        <v>267</v>
      </c>
      <c r="F75" s="233" t="s">
        <v>519</v>
      </c>
      <c r="H75" s="14"/>
      <c r="I75" s="231"/>
      <c r="J75" s="231"/>
      <c r="K75" s="231"/>
      <c r="M75" s="14"/>
      <c r="O75" s="14"/>
      <c r="P75" s="22"/>
      <c r="Q75" s="22"/>
    </row>
    <row r="76" spans="5:17" x14ac:dyDescent="0.25">
      <c r="E76" s="19" t="s">
        <v>268</v>
      </c>
      <c r="F76" s="233" t="s">
        <v>520</v>
      </c>
      <c r="H76" s="14"/>
      <c r="I76" s="231"/>
      <c r="J76" s="231"/>
      <c r="K76" s="231"/>
      <c r="M76" s="14"/>
      <c r="O76" s="14"/>
      <c r="P76" s="22"/>
      <c r="Q76" s="22"/>
    </row>
    <row r="77" spans="5:17" x14ac:dyDescent="0.25">
      <c r="E77" s="19" t="s">
        <v>269</v>
      </c>
      <c r="F77" s="233" t="s">
        <v>521</v>
      </c>
      <c r="H77" s="14"/>
      <c r="I77" s="231"/>
      <c r="J77" s="231"/>
      <c r="K77" s="231"/>
      <c r="M77" s="14"/>
      <c r="O77" s="14"/>
      <c r="P77" s="22"/>
      <c r="Q77" s="22"/>
    </row>
    <row r="78" spans="5:17" x14ac:dyDescent="0.25">
      <c r="E78" s="19" t="s">
        <v>270</v>
      </c>
      <c r="F78" s="233" t="s">
        <v>522</v>
      </c>
      <c r="H78" s="14"/>
      <c r="I78" s="231"/>
      <c r="J78" s="231"/>
      <c r="K78" s="231"/>
      <c r="M78" s="14"/>
      <c r="O78" s="14"/>
      <c r="P78" s="22"/>
      <c r="Q78" s="22"/>
    </row>
    <row r="79" spans="5:17" x14ac:dyDescent="0.25">
      <c r="E79" s="19" t="s">
        <v>271</v>
      </c>
      <c r="F79" s="233" t="s">
        <v>523</v>
      </c>
      <c r="H79" s="14"/>
      <c r="I79" s="231"/>
      <c r="J79" s="231"/>
      <c r="K79" s="231"/>
      <c r="M79" s="14"/>
      <c r="O79" s="14"/>
      <c r="P79" s="22"/>
      <c r="Q79" s="22"/>
    </row>
    <row r="80" spans="5:17" x14ac:dyDescent="0.25">
      <c r="E80" s="19" t="s">
        <v>272</v>
      </c>
      <c r="F80" s="233" t="s">
        <v>524</v>
      </c>
      <c r="H80" s="14"/>
      <c r="I80" s="231"/>
      <c r="J80" s="231"/>
      <c r="K80" s="231"/>
      <c r="M80" s="14"/>
      <c r="O80" s="14"/>
      <c r="P80" s="22"/>
      <c r="Q80" s="22"/>
    </row>
    <row r="81" spans="5:17" x14ac:dyDescent="0.25">
      <c r="E81" s="19" t="s">
        <v>273</v>
      </c>
      <c r="F81" s="233" t="s">
        <v>525</v>
      </c>
      <c r="H81" s="14"/>
      <c r="I81" s="231"/>
      <c r="J81" s="231"/>
      <c r="K81" s="231"/>
      <c r="M81" s="14"/>
      <c r="O81" s="14"/>
      <c r="P81" s="22"/>
      <c r="Q81" s="22"/>
    </row>
    <row r="82" spans="5:17" x14ac:dyDescent="0.25">
      <c r="E82" s="19" t="s">
        <v>274</v>
      </c>
      <c r="F82" s="233" t="s">
        <v>526</v>
      </c>
      <c r="H82" s="14"/>
      <c r="I82" s="231"/>
      <c r="J82" s="231"/>
      <c r="K82" s="231"/>
      <c r="M82" s="14"/>
      <c r="O82" s="14"/>
      <c r="P82" s="22"/>
      <c r="Q82" s="22"/>
    </row>
    <row r="83" spans="5:17" x14ac:dyDescent="0.25">
      <c r="E83" s="19" t="s">
        <v>275</v>
      </c>
      <c r="F83" s="233" t="s">
        <v>527</v>
      </c>
      <c r="H83" s="14"/>
      <c r="I83" s="231"/>
      <c r="J83" s="231"/>
      <c r="K83" s="231"/>
      <c r="M83" s="14"/>
      <c r="O83" s="14"/>
      <c r="P83" s="22"/>
      <c r="Q83" s="22"/>
    </row>
    <row r="84" spans="5:17" x14ac:dyDescent="0.25">
      <c r="E84" s="19" t="s">
        <v>276</v>
      </c>
      <c r="F84" s="233" t="s">
        <v>528</v>
      </c>
      <c r="H84" s="14"/>
      <c r="I84" s="231"/>
      <c r="J84" s="231"/>
      <c r="K84" s="231"/>
      <c r="M84" s="14"/>
      <c r="O84" s="14"/>
      <c r="P84" s="22"/>
      <c r="Q84" s="22"/>
    </row>
    <row r="85" spans="5:17" x14ac:dyDescent="0.25">
      <c r="E85" s="19" t="s">
        <v>277</v>
      </c>
      <c r="F85" s="233" t="s">
        <v>529</v>
      </c>
      <c r="H85" s="14"/>
      <c r="I85" s="231"/>
      <c r="J85" s="231"/>
      <c r="K85" s="231"/>
      <c r="M85" s="14"/>
      <c r="O85" s="14"/>
      <c r="P85" s="22"/>
      <c r="Q85" s="22"/>
    </row>
    <row r="86" spans="5:17" x14ac:dyDescent="0.25">
      <c r="E86" s="19" t="s">
        <v>278</v>
      </c>
      <c r="F86" s="233" t="s">
        <v>530</v>
      </c>
      <c r="H86" s="14"/>
      <c r="I86" s="231"/>
      <c r="J86" s="231"/>
      <c r="K86" s="231"/>
      <c r="M86" s="14"/>
      <c r="O86" s="14"/>
      <c r="P86" s="22"/>
      <c r="Q86" s="22"/>
    </row>
    <row r="87" spans="5:17" x14ac:dyDescent="0.25">
      <c r="E87" s="19" t="s">
        <v>279</v>
      </c>
      <c r="F87" s="233" t="s">
        <v>531</v>
      </c>
      <c r="H87" s="14"/>
      <c r="I87" s="231"/>
      <c r="J87" s="231"/>
      <c r="K87" s="231"/>
      <c r="M87" s="14"/>
      <c r="O87" s="14"/>
      <c r="P87" s="22"/>
      <c r="Q87" s="22"/>
    </row>
    <row r="88" spans="5:17" x14ac:dyDescent="0.25">
      <c r="E88" s="19" t="s">
        <v>280</v>
      </c>
      <c r="F88" s="233" t="s">
        <v>532</v>
      </c>
      <c r="H88" s="14"/>
      <c r="I88" s="231"/>
      <c r="J88" s="231"/>
      <c r="K88" s="231"/>
      <c r="M88" s="14"/>
      <c r="O88" s="14"/>
      <c r="P88" s="22"/>
      <c r="Q88" s="22"/>
    </row>
    <row r="89" spans="5:17" x14ac:dyDescent="0.25">
      <c r="E89" s="19" t="s">
        <v>281</v>
      </c>
      <c r="F89" s="233" t="s">
        <v>533</v>
      </c>
      <c r="H89" s="14"/>
      <c r="I89" s="231"/>
      <c r="J89" s="231"/>
      <c r="K89" s="231"/>
      <c r="M89" s="14"/>
      <c r="O89" s="14"/>
      <c r="P89" s="22"/>
      <c r="Q89" s="22"/>
    </row>
    <row r="90" spans="5:17" x14ac:dyDescent="0.25">
      <c r="E90" s="19" t="s">
        <v>282</v>
      </c>
      <c r="F90" s="233" t="s">
        <v>534</v>
      </c>
      <c r="H90" s="14"/>
      <c r="I90" s="231"/>
      <c r="J90" s="231"/>
      <c r="K90" s="231"/>
      <c r="M90" s="14"/>
      <c r="O90" s="14"/>
      <c r="P90" s="22"/>
      <c r="Q90" s="22"/>
    </row>
    <row r="91" spans="5:17" x14ac:dyDescent="0.25">
      <c r="E91" s="19" t="s">
        <v>283</v>
      </c>
      <c r="F91" s="233" t="s">
        <v>535</v>
      </c>
      <c r="H91" s="14"/>
      <c r="I91" s="231"/>
      <c r="J91" s="231"/>
      <c r="K91" s="231"/>
      <c r="M91" s="14"/>
      <c r="O91" s="14"/>
      <c r="P91" s="22"/>
      <c r="Q91" s="22"/>
    </row>
    <row r="92" spans="5:17" x14ac:dyDescent="0.25">
      <c r="E92" s="19" t="s">
        <v>284</v>
      </c>
      <c r="F92" s="233" t="s">
        <v>536</v>
      </c>
      <c r="H92" s="14"/>
      <c r="I92" s="231"/>
      <c r="J92" s="231"/>
      <c r="K92" s="231"/>
      <c r="M92" s="14"/>
      <c r="O92" s="14"/>
      <c r="P92" s="22"/>
      <c r="Q92" s="22"/>
    </row>
    <row r="93" spans="5:17" x14ac:dyDescent="0.25">
      <c r="E93" s="19" t="s">
        <v>285</v>
      </c>
      <c r="F93" s="233" t="s">
        <v>537</v>
      </c>
      <c r="H93" s="14"/>
      <c r="I93" s="231"/>
      <c r="J93" s="231"/>
      <c r="K93" s="231"/>
      <c r="M93" s="14"/>
      <c r="O93" s="14"/>
      <c r="P93" s="22"/>
      <c r="Q93" s="22"/>
    </row>
    <row r="94" spans="5:17" x14ac:dyDescent="0.25">
      <c r="E94" s="19" t="s">
        <v>286</v>
      </c>
      <c r="F94" s="233" t="s">
        <v>538</v>
      </c>
      <c r="H94" s="14"/>
      <c r="I94" s="231"/>
      <c r="J94" s="231"/>
      <c r="K94" s="231"/>
      <c r="M94" s="14"/>
      <c r="O94" s="14"/>
      <c r="P94" s="22"/>
      <c r="Q94" s="22"/>
    </row>
    <row r="95" spans="5:17" x14ac:dyDescent="0.25">
      <c r="E95" s="19" t="s">
        <v>287</v>
      </c>
      <c r="F95" s="233" t="s">
        <v>539</v>
      </c>
      <c r="H95" s="14"/>
      <c r="I95" s="231"/>
      <c r="J95" s="231"/>
      <c r="K95" s="231"/>
      <c r="M95" s="14"/>
      <c r="O95" s="14"/>
      <c r="P95" s="22"/>
      <c r="Q95" s="22"/>
    </row>
    <row r="96" spans="5:17" x14ac:dyDescent="0.25">
      <c r="E96" s="19" t="s">
        <v>288</v>
      </c>
      <c r="F96" s="233" t="s">
        <v>540</v>
      </c>
      <c r="H96" s="14"/>
      <c r="I96" s="231"/>
      <c r="J96" s="231"/>
      <c r="K96" s="231"/>
      <c r="M96" s="14"/>
      <c r="O96" s="14"/>
      <c r="P96" s="22"/>
      <c r="Q96" s="22"/>
    </row>
    <row r="97" spans="5:17" x14ac:dyDescent="0.25">
      <c r="E97" s="19" t="s">
        <v>289</v>
      </c>
      <c r="F97" s="233" t="s">
        <v>541</v>
      </c>
      <c r="H97" s="14"/>
      <c r="I97" s="231"/>
      <c r="J97" s="231"/>
      <c r="K97" s="231"/>
      <c r="M97" s="14"/>
      <c r="O97" s="14"/>
      <c r="P97" s="22"/>
      <c r="Q97" s="22"/>
    </row>
    <row r="98" spans="5:17" x14ac:dyDescent="0.25">
      <c r="E98" s="19" t="s">
        <v>290</v>
      </c>
      <c r="F98" s="233" t="s">
        <v>542</v>
      </c>
      <c r="H98" s="14"/>
      <c r="I98" s="231"/>
      <c r="J98" s="231"/>
      <c r="K98" s="231"/>
      <c r="M98" s="14"/>
      <c r="O98" s="14"/>
      <c r="P98" s="22"/>
      <c r="Q98" s="22"/>
    </row>
    <row r="99" spans="5:17" x14ac:dyDescent="0.25">
      <c r="E99" s="19" t="s">
        <v>291</v>
      </c>
      <c r="F99" s="233" t="s">
        <v>543</v>
      </c>
      <c r="H99" s="14"/>
      <c r="I99" s="231"/>
      <c r="J99" s="231"/>
      <c r="K99" s="231"/>
      <c r="M99" s="14"/>
      <c r="O99" s="14"/>
      <c r="P99" s="22"/>
      <c r="Q99" s="22"/>
    </row>
    <row r="100" spans="5:17" x14ac:dyDescent="0.25">
      <c r="E100" s="19" t="s">
        <v>292</v>
      </c>
      <c r="F100" s="233" t="s">
        <v>544</v>
      </c>
      <c r="H100" s="14"/>
      <c r="I100" s="231"/>
      <c r="J100" s="231"/>
      <c r="K100" s="231"/>
      <c r="M100" s="14"/>
      <c r="O100" s="14"/>
      <c r="P100" s="22"/>
      <c r="Q100" s="22"/>
    </row>
    <row r="101" spans="5:17" x14ac:dyDescent="0.25">
      <c r="E101" s="19" t="s">
        <v>293</v>
      </c>
      <c r="F101" s="233" t="s">
        <v>545</v>
      </c>
      <c r="H101" s="14"/>
      <c r="I101" s="231"/>
      <c r="J101" s="231"/>
      <c r="K101" s="231"/>
      <c r="M101" s="14"/>
      <c r="O101" s="14"/>
      <c r="P101" s="22"/>
      <c r="Q101" s="22"/>
    </row>
    <row r="102" spans="5:17" x14ac:dyDescent="0.25">
      <c r="E102" s="19" t="s">
        <v>294</v>
      </c>
      <c r="F102" s="233" t="s">
        <v>546</v>
      </c>
      <c r="H102" s="14"/>
      <c r="I102" s="231"/>
      <c r="J102" s="231"/>
      <c r="K102" s="231"/>
      <c r="M102" s="14"/>
      <c r="O102" s="14"/>
      <c r="P102" s="22"/>
      <c r="Q102" s="22"/>
    </row>
    <row r="103" spans="5:17" x14ac:dyDescent="0.25">
      <c r="E103" s="19" t="s">
        <v>295</v>
      </c>
      <c r="F103" s="233" t="s">
        <v>547</v>
      </c>
      <c r="H103" s="14"/>
      <c r="I103" s="231"/>
      <c r="J103" s="231"/>
      <c r="K103" s="231"/>
      <c r="M103" s="14"/>
      <c r="O103" s="14"/>
      <c r="P103" s="22"/>
      <c r="Q103" s="22"/>
    </row>
    <row r="104" spans="5:17" x14ac:dyDescent="0.25">
      <c r="E104" s="19" t="s">
        <v>296</v>
      </c>
      <c r="F104" s="233" t="s">
        <v>548</v>
      </c>
      <c r="H104" s="14"/>
      <c r="I104" s="231"/>
      <c r="J104" s="231"/>
      <c r="K104" s="231"/>
      <c r="M104" s="14"/>
      <c r="O104" s="14"/>
      <c r="P104" s="22"/>
      <c r="Q104" s="22"/>
    </row>
    <row r="105" spans="5:17" x14ac:dyDescent="0.25">
      <c r="E105" s="19" t="s">
        <v>297</v>
      </c>
      <c r="F105" s="233" t="s">
        <v>549</v>
      </c>
      <c r="H105" s="14"/>
      <c r="I105" s="231"/>
      <c r="J105" s="231"/>
      <c r="K105" s="231"/>
      <c r="M105" s="14"/>
      <c r="O105" s="14"/>
      <c r="P105" s="22"/>
      <c r="Q105" s="22"/>
    </row>
    <row r="106" spans="5:17" x14ac:dyDescent="0.25">
      <c r="E106" s="19" t="s">
        <v>298</v>
      </c>
      <c r="F106" s="233" t="s">
        <v>550</v>
      </c>
      <c r="H106" s="14"/>
      <c r="I106" s="231"/>
      <c r="J106" s="231"/>
      <c r="K106" s="231"/>
      <c r="M106" s="14"/>
      <c r="O106" s="14"/>
      <c r="P106" s="22"/>
      <c r="Q106" s="22"/>
    </row>
    <row r="107" spans="5:17" x14ac:dyDescent="0.25">
      <c r="E107" s="19" t="s">
        <v>299</v>
      </c>
      <c r="F107" s="233" t="s">
        <v>551</v>
      </c>
      <c r="H107" s="14"/>
      <c r="I107" s="231"/>
      <c r="J107" s="231"/>
      <c r="K107" s="231"/>
      <c r="M107" s="14"/>
      <c r="O107" s="14"/>
      <c r="P107" s="22"/>
      <c r="Q107" s="22"/>
    </row>
    <row r="108" spans="5:17" x14ac:dyDescent="0.25">
      <c r="E108" s="19" t="s">
        <v>300</v>
      </c>
      <c r="F108" s="233" t="s">
        <v>552</v>
      </c>
      <c r="H108" s="14"/>
      <c r="I108" s="231"/>
      <c r="J108" s="231"/>
      <c r="K108" s="231"/>
      <c r="M108" s="14"/>
      <c r="O108" s="14"/>
      <c r="P108" s="22"/>
      <c r="Q108" s="22"/>
    </row>
    <row r="109" spans="5:17" x14ac:dyDescent="0.25">
      <c r="E109" s="19" t="s">
        <v>301</v>
      </c>
      <c r="F109" s="233" t="s">
        <v>553</v>
      </c>
      <c r="H109" s="14"/>
      <c r="I109" s="231"/>
      <c r="J109" s="231"/>
      <c r="K109" s="231"/>
      <c r="M109" s="14"/>
      <c r="O109" s="14"/>
      <c r="P109" s="22"/>
      <c r="Q109" s="22"/>
    </row>
    <row r="110" spans="5:17" x14ac:dyDescent="0.25">
      <c r="E110" s="19" t="s">
        <v>302</v>
      </c>
      <c r="F110" s="233" t="s">
        <v>554</v>
      </c>
      <c r="H110" s="14"/>
      <c r="I110" s="231"/>
      <c r="J110" s="231"/>
      <c r="K110" s="231"/>
      <c r="M110" s="14"/>
      <c r="O110" s="14"/>
      <c r="P110" s="22"/>
      <c r="Q110" s="22"/>
    </row>
    <row r="111" spans="5:17" x14ac:dyDescent="0.25">
      <c r="E111" s="19" t="s">
        <v>303</v>
      </c>
      <c r="F111" s="233" t="s">
        <v>555</v>
      </c>
      <c r="H111" s="14"/>
      <c r="I111" s="231"/>
      <c r="J111" s="231"/>
      <c r="K111" s="231"/>
      <c r="M111" s="14"/>
      <c r="O111" s="14"/>
      <c r="P111" s="22"/>
      <c r="Q111" s="22"/>
    </row>
    <row r="112" spans="5:17" x14ac:dyDescent="0.25">
      <c r="E112" s="19" t="s">
        <v>304</v>
      </c>
      <c r="F112" s="233" t="s">
        <v>556</v>
      </c>
      <c r="H112" s="14"/>
      <c r="I112" s="231"/>
      <c r="J112" s="231"/>
      <c r="K112" s="231"/>
      <c r="M112" s="14"/>
      <c r="O112" s="14"/>
      <c r="P112" s="22"/>
      <c r="Q112" s="22"/>
    </row>
    <row r="113" spans="5:17" x14ac:dyDescent="0.25">
      <c r="E113" s="19" t="s">
        <v>305</v>
      </c>
      <c r="F113" s="233" t="s">
        <v>557</v>
      </c>
      <c r="H113" s="14"/>
      <c r="I113" s="231"/>
      <c r="J113" s="231"/>
      <c r="K113" s="231"/>
      <c r="M113" s="14"/>
      <c r="O113" s="14"/>
      <c r="P113" s="22"/>
      <c r="Q113" s="22"/>
    </row>
    <row r="114" spans="5:17" x14ac:dyDescent="0.25">
      <c r="E114" s="19" t="s">
        <v>306</v>
      </c>
      <c r="F114" s="233" t="s">
        <v>558</v>
      </c>
      <c r="H114" s="14"/>
      <c r="I114" s="231"/>
      <c r="J114" s="231"/>
      <c r="K114" s="231"/>
      <c r="M114" s="14"/>
      <c r="O114" s="14"/>
      <c r="P114" s="22"/>
      <c r="Q114" s="22"/>
    </row>
    <row r="115" spans="5:17" x14ac:dyDescent="0.25">
      <c r="E115" s="19" t="s">
        <v>307</v>
      </c>
      <c r="F115" s="233" t="s">
        <v>559</v>
      </c>
      <c r="H115" s="14"/>
      <c r="I115" s="231"/>
      <c r="J115" s="231"/>
      <c r="K115" s="231"/>
      <c r="M115" s="14"/>
      <c r="O115" s="14"/>
      <c r="P115" s="22"/>
      <c r="Q115" s="22"/>
    </row>
    <row r="116" spans="5:17" x14ac:dyDescent="0.25">
      <c r="E116" s="19" t="s">
        <v>308</v>
      </c>
      <c r="F116" s="233" t="s">
        <v>560</v>
      </c>
      <c r="H116" s="14"/>
      <c r="I116" s="231"/>
      <c r="J116" s="231"/>
      <c r="K116" s="231"/>
      <c r="M116" s="14"/>
      <c r="O116" s="14"/>
      <c r="P116" s="22"/>
      <c r="Q116" s="22"/>
    </row>
    <row r="117" spans="5:17" x14ac:dyDescent="0.25">
      <c r="E117" s="19" t="s">
        <v>309</v>
      </c>
      <c r="F117" s="233" t="s">
        <v>561</v>
      </c>
      <c r="H117" s="14"/>
      <c r="I117" s="231"/>
      <c r="J117" s="231"/>
      <c r="K117" s="231"/>
      <c r="M117" s="14"/>
      <c r="O117" s="14"/>
      <c r="P117" s="22"/>
      <c r="Q117" s="22"/>
    </row>
    <row r="118" spans="5:17" x14ac:dyDescent="0.25">
      <c r="E118" s="19" t="s">
        <v>310</v>
      </c>
      <c r="F118" s="233" t="s">
        <v>562</v>
      </c>
      <c r="H118" s="14"/>
      <c r="I118" s="231"/>
      <c r="J118" s="231"/>
      <c r="K118" s="231"/>
      <c r="M118" s="14"/>
      <c r="O118" s="14"/>
      <c r="P118" s="22"/>
      <c r="Q118" s="22"/>
    </row>
    <row r="119" spans="5:17" x14ac:dyDescent="0.25">
      <c r="E119" s="19" t="s">
        <v>311</v>
      </c>
      <c r="F119" s="233" t="s">
        <v>563</v>
      </c>
      <c r="H119" s="14"/>
      <c r="I119" s="231"/>
      <c r="J119" s="231"/>
      <c r="K119" s="231"/>
      <c r="M119" s="14"/>
      <c r="O119" s="14"/>
      <c r="P119" s="22"/>
      <c r="Q119" s="22"/>
    </row>
    <row r="120" spans="5:17" x14ac:dyDescent="0.25">
      <c r="E120" s="19" t="s">
        <v>312</v>
      </c>
      <c r="F120" s="233" t="s">
        <v>564</v>
      </c>
      <c r="H120" s="14"/>
      <c r="I120" s="231"/>
      <c r="J120" s="231"/>
      <c r="K120" s="231"/>
      <c r="M120" s="14"/>
      <c r="O120" s="14"/>
      <c r="P120" s="22"/>
      <c r="Q120" s="22"/>
    </row>
    <row r="121" spans="5:17" x14ac:dyDescent="0.25">
      <c r="E121" s="19" t="s">
        <v>313</v>
      </c>
      <c r="F121" s="233" t="s">
        <v>565</v>
      </c>
      <c r="H121" s="14"/>
      <c r="I121" s="231"/>
      <c r="J121" s="231"/>
      <c r="K121" s="231"/>
      <c r="M121" s="14"/>
      <c r="O121" s="14"/>
      <c r="P121" s="22"/>
      <c r="Q121" s="22"/>
    </row>
    <row r="122" spans="5:17" x14ac:dyDescent="0.25">
      <c r="E122" s="19" t="s">
        <v>314</v>
      </c>
      <c r="F122" s="233" t="s">
        <v>566</v>
      </c>
      <c r="H122" s="14"/>
      <c r="I122" s="231"/>
      <c r="J122" s="231"/>
      <c r="K122" s="231"/>
      <c r="M122" s="14"/>
      <c r="O122" s="14"/>
      <c r="P122" s="22"/>
      <c r="Q122" s="22"/>
    </row>
    <row r="123" spans="5:17" x14ac:dyDescent="0.25">
      <c r="E123" s="19" t="s">
        <v>315</v>
      </c>
      <c r="F123" s="233" t="s">
        <v>567</v>
      </c>
      <c r="H123" s="14"/>
      <c r="I123" s="231"/>
      <c r="J123" s="231"/>
      <c r="K123" s="231"/>
      <c r="M123" s="14"/>
      <c r="O123" s="14"/>
      <c r="P123" s="22"/>
      <c r="Q123" s="22"/>
    </row>
    <row r="124" spans="5:17" x14ac:dyDescent="0.25">
      <c r="E124" s="19" t="s">
        <v>316</v>
      </c>
      <c r="F124" s="233" t="s">
        <v>568</v>
      </c>
      <c r="H124" s="14"/>
      <c r="I124" s="231"/>
      <c r="J124" s="231"/>
      <c r="K124" s="231"/>
      <c r="M124" s="14"/>
      <c r="O124" s="14"/>
      <c r="P124" s="22"/>
      <c r="Q124" s="22"/>
    </row>
    <row r="125" spans="5:17" x14ac:dyDescent="0.25">
      <c r="E125" s="19" t="s">
        <v>317</v>
      </c>
      <c r="F125" s="233" t="s">
        <v>569</v>
      </c>
      <c r="H125" s="14"/>
      <c r="I125" s="231"/>
      <c r="J125" s="231"/>
      <c r="K125" s="231"/>
      <c r="M125" s="14"/>
      <c r="O125" s="14"/>
      <c r="P125" s="22"/>
      <c r="Q125" s="22"/>
    </row>
    <row r="126" spans="5:17" x14ac:dyDescent="0.25">
      <c r="E126" s="19" t="s">
        <v>318</v>
      </c>
      <c r="F126" s="233" t="s">
        <v>570</v>
      </c>
      <c r="H126" s="14"/>
      <c r="I126" s="231"/>
      <c r="J126" s="231"/>
      <c r="K126" s="231"/>
      <c r="M126" s="14"/>
      <c r="O126" s="14"/>
      <c r="P126" s="22"/>
      <c r="Q126" s="22"/>
    </row>
    <row r="127" spans="5:17" x14ac:dyDescent="0.25">
      <c r="E127" s="19" t="s">
        <v>319</v>
      </c>
      <c r="F127" s="233" t="s">
        <v>571</v>
      </c>
      <c r="H127" s="14"/>
      <c r="I127" s="231"/>
      <c r="J127" s="231"/>
      <c r="K127" s="231"/>
      <c r="M127" s="14"/>
      <c r="O127" s="14"/>
      <c r="P127" s="22"/>
      <c r="Q127" s="22"/>
    </row>
    <row r="128" spans="5:17" x14ac:dyDescent="0.25">
      <c r="E128" s="19" t="s">
        <v>320</v>
      </c>
      <c r="F128" s="233" t="s">
        <v>572</v>
      </c>
      <c r="H128" s="14"/>
      <c r="I128" s="231"/>
      <c r="J128" s="231"/>
      <c r="K128" s="231"/>
      <c r="M128" s="14"/>
      <c r="O128" s="14"/>
      <c r="P128" s="22"/>
      <c r="Q128" s="22"/>
    </row>
    <row r="129" spans="5:17" x14ac:dyDescent="0.25">
      <c r="E129" s="19" t="s">
        <v>321</v>
      </c>
      <c r="F129" s="233" t="s">
        <v>573</v>
      </c>
      <c r="H129" s="14"/>
      <c r="I129" s="231"/>
      <c r="J129" s="231"/>
      <c r="K129" s="231"/>
      <c r="M129" s="14"/>
      <c r="O129" s="14"/>
      <c r="P129" s="22"/>
      <c r="Q129" s="22"/>
    </row>
    <row r="130" spans="5:17" x14ac:dyDescent="0.25">
      <c r="E130" s="19" t="s">
        <v>322</v>
      </c>
      <c r="F130" s="233" t="s">
        <v>574</v>
      </c>
      <c r="H130" s="14"/>
      <c r="I130" s="231"/>
      <c r="J130" s="231"/>
      <c r="K130" s="231"/>
      <c r="M130" s="14"/>
      <c r="O130" s="14"/>
      <c r="P130" s="22"/>
      <c r="Q130" s="22"/>
    </row>
    <row r="131" spans="5:17" x14ac:dyDescent="0.25">
      <c r="E131" s="19" t="s">
        <v>323</v>
      </c>
      <c r="F131" s="233" t="s">
        <v>575</v>
      </c>
      <c r="H131" s="14"/>
      <c r="I131" s="231"/>
      <c r="J131" s="231"/>
      <c r="K131" s="231"/>
      <c r="M131" s="14"/>
      <c r="O131" s="14"/>
      <c r="P131" s="22"/>
      <c r="Q131" s="22"/>
    </row>
    <row r="132" spans="5:17" x14ac:dyDescent="0.25">
      <c r="E132" s="19" t="s">
        <v>324</v>
      </c>
      <c r="F132" s="233" t="s">
        <v>576</v>
      </c>
      <c r="H132" s="14"/>
      <c r="I132" s="231"/>
      <c r="J132" s="231"/>
      <c r="K132" s="231"/>
      <c r="M132" s="14"/>
      <c r="O132" s="14"/>
      <c r="P132" s="22"/>
      <c r="Q132" s="22"/>
    </row>
    <row r="133" spans="5:17" x14ac:dyDescent="0.25">
      <c r="E133" s="19" t="s">
        <v>325</v>
      </c>
      <c r="F133" s="233" t="s">
        <v>577</v>
      </c>
      <c r="H133" s="14"/>
      <c r="I133" s="231"/>
      <c r="J133" s="231"/>
      <c r="K133" s="231"/>
      <c r="M133" s="14"/>
      <c r="O133" s="14"/>
      <c r="P133" s="22"/>
      <c r="Q133" s="22"/>
    </row>
    <row r="134" spans="5:17" x14ac:dyDescent="0.25">
      <c r="E134" s="19" t="s">
        <v>326</v>
      </c>
      <c r="F134" s="233" t="s">
        <v>578</v>
      </c>
      <c r="H134" s="14"/>
      <c r="I134" s="231"/>
      <c r="J134" s="231"/>
      <c r="K134" s="231"/>
      <c r="M134" s="14"/>
      <c r="O134" s="14"/>
      <c r="P134" s="22"/>
      <c r="Q134" s="22"/>
    </row>
    <row r="135" spans="5:17" x14ac:dyDescent="0.25">
      <c r="E135" s="19" t="s">
        <v>327</v>
      </c>
      <c r="F135" s="233" t="s">
        <v>579</v>
      </c>
      <c r="H135" s="14"/>
      <c r="I135" s="231"/>
      <c r="J135" s="231"/>
      <c r="K135" s="231"/>
      <c r="M135" s="14"/>
      <c r="O135" s="14"/>
      <c r="P135" s="22"/>
      <c r="Q135" s="22"/>
    </row>
    <row r="136" spans="5:17" x14ac:dyDescent="0.25">
      <c r="E136" s="19" t="s">
        <v>328</v>
      </c>
      <c r="F136" s="233" t="s">
        <v>580</v>
      </c>
      <c r="H136" s="14"/>
      <c r="I136" s="231"/>
      <c r="J136" s="231"/>
      <c r="K136" s="231"/>
      <c r="M136" s="14"/>
      <c r="O136" s="14"/>
      <c r="P136" s="22"/>
      <c r="Q136" s="22"/>
    </row>
    <row r="137" spans="5:17" x14ac:dyDescent="0.25">
      <c r="E137" s="19" t="s">
        <v>329</v>
      </c>
      <c r="F137" s="233" t="s">
        <v>581</v>
      </c>
      <c r="H137" s="14"/>
      <c r="I137" s="231"/>
      <c r="J137" s="231"/>
      <c r="K137" s="231"/>
      <c r="M137" s="14"/>
      <c r="O137" s="14"/>
      <c r="P137" s="22"/>
      <c r="Q137" s="22"/>
    </row>
    <row r="138" spans="5:17" x14ac:dyDescent="0.25">
      <c r="E138" s="19" t="s">
        <v>330</v>
      </c>
      <c r="F138" s="233" t="s">
        <v>582</v>
      </c>
      <c r="H138" s="14"/>
      <c r="I138" s="231"/>
      <c r="J138" s="231"/>
      <c r="K138" s="231"/>
      <c r="M138" s="14"/>
      <c r="O138" s="14"/>
      <c r="P138" s="22"/>
      <c r="Q138" s="22"/>
    </row>
    <row r="139" spans="5:17" x14ac:dyDescent="0.25">
      <c r="E139" s="19" t="s">
        <v>331</v>
      </c>
      <c r="F139" s="233" t="s">
        <v>583</v>
      </c>
      <c r="H139" s="14"/>
      <c r="I139" s="231"/>
      <c r="J139" s="231"/>
      <c r="K139" s="231"/>
      <c r="M139" s="14"/>
      <c r="O139" s="14"/>
      <c r="P139" s="22"/>
      <c r="Q139" s="22"/>
    </row>
    <row r="140" spans="5:17" x14ac:dyDescent="0.25">
      <c r="E140" s="19" t="s">
        <v>332</v>
      </c>
      <c r="F140" s="233" t="s">
        <v>584</v>
      </c>
      <c r="H140" s="14"/>
      <c r="I140" s="231"/>
      <c r="J140" s="231"/>
      <c r="K140" s="231"/>
      <c r="M140" s="14"/>
      <c r="O140" s="14"/>
      <c r="P140" s="22"/>
      <c r="Q140" s="22"/>
    </row>
    <row r="141" spans="5:17" x14ac:dyDescent="0.25">
      <c r="E141" s="19" t="s">
        <v>333</v>
      </c>
      <c r="F141" s="233" t="s">
        <v>585</v>
      </c>
      <c r="H141" s="14"/>
      <c r="I141" s="231"/>
      <c r="J141" s="231"/>
      <c r="K141" s="231"/>
      <c r="M141" s="14"/>
      <c r="O141" s="14"/>
      <c r="P141" s="22"/>
      <c r="Q141" s="22"/>
    </row>
    <row r="142" spans="5:17" x14ac:dyDescent="0.25">
      <c r="E142" s="19" t="s">
        <v>334</v>
      </c>
      <c r="F142" s="233" t="s">
        <v>586</v>
      </c>
      <c r="H142" s="14"/>
      <c r="I142" s="231"/>
      <c r="J142" s="231"/>
      <c r="K142" s="231"/>
      <c r="M142" s="14"/>
      <c r="O142" s="14"/>
      <c r="P142" s="22"/>
      <c r="Q142" s="22"/>
    </row>
    <row r="143" spans="5:17" x14ac:dyDescent="0.25">
      <c r="E143" s="19" t="s">
        <v>335</v>
      </c>
      <c r="F143" s="233" t="s">
        <v>587</v>
      </c>
      <c r="H143" s="14"/>
      <c r="I143" s="231"/>
      <c r="J143" s="231"/>
      <c r="K143" s="231"/>
      <c r="M143" s="14"/>
      <c r="O143" s="14"/>
      <c r="P143" s="22"/>
      <c r="Q143" s="22"/>
    </row>
    <row r="144" spans="5:17" x14ac:dyDescent="0.25">
      <c r="E144" s="19" t="s">
        <v>336</v>
      </c>
      <c r="F144" s="233" t="s">
        <v>588</v>
      </c>
      <c r="H144" s="14"/>
      <c r="I144" s="231"/>
      <c r="J144" s="231"/>
      <c r="K144" s="231"/>
      <c r="M144" s="14"/>
      <c r="O144" s="14"/>
      <c r="P144" s="22"/>
      <c r="Q144" s="22"/>
    </row>
    <row r="145" spans="5:17" x14ac:dyDescent="0.25">
      <c r="E145" s="19" t="s">
        <v>337</v>
      </c>
      <c r="F145" s="233" t="s">
        <v>589</v>
      </c>
      <c r="H145" s="14"/>
      <c r="I145" s="231"/>
      <c r="J145" s="231"/>
      <c r="K145" s="231"/>
      <c r="M145" s="14"/>
      <c r="O145" s="14"/>
      <c r="P145" s="22"/>
      <c r="Q145" s="22"/>
    </row>
    <row r="146" spans="5:17" x14ac:dyDescent="0.25">
      <c r="E146" s="19" t="s">
        <v>338</v>
      </c>
      <c r="F146" s="233" t="s">
        <v>590</v>
      </c>
      <c r="H146" s="14"/>
      <c r="I146" s="231"/>
      <c r="J146" s="231"/>
      <c r="K146" s="231"/>
      <c r="M146" s="14"/>
      <c r="O146" s="14"/>
      <c r="P146" s="22"/>
      <c r="Q146" s="22"/>
    </row>
    <row r="147" spans="5:17" x14ac:dyDescent="0.25">
      <c r="E147" s="19" t="s">
        <v>339</v>
      </c>
      <c r="F147" s="233" t="s">
        <v>591</v>
      </c>
      <c r="H147" s="14"/>
      <c r="I147" s="231"/>
      <c r="J147" s="231"/>
      <c r="K147" s="231"/>
      <c r="M147" s="14"/>
      <c r="O147" s="14"/>
      <c r="P147" s="22"/>
      <c r="Q147" s="22"/>
    </row>
    <row r="148" spans="5:17" x14ac:dyDescent="0.25">
      <c r="E148" s="19" t="s">
        <v>340</v>
      </c>
      <c r="F148" s="233" t="s">
        <v>592</v>
      </c>
      <c r="H148" s="14"/>
      <c r="I148" s="231"/>
      <c r="J148" s="231"/>
      <c r="K148" s="231"/>
      <c r="M148" s="14"/>
      <c r="O148" s="14"/>
      <c r="P148" s="22"/>
      <c r="Q148" s="22"/>
    </row>
    <row r="149" spans="5:17" x14ac:dyDescent="0.25">
      <c r="E149" s="19" t="s">
        <v>341</v>
      </c>
      <c r="F149" s="233" t="s">
        <v>593</v>
      </c>
      <c r="H149" s="14"/>
      <c r="I149" s="231"/>
      <c r="J149" s="231"/>
      <c r="K149" s="231"/>
      <c r="M149" s="14"/>
      <c r="O149" s="14"/>
      <c r="P149" s="22"/>
      <c r="Q149" s="22"/>
    </row>
    <row r="150" spans="5:17" x14ac:dyDescent="0.25">
      <c r="E150" s="19" t="s">
        <v>342</v>
      </c>
      <c r="F150" s="233" t="s">
        <v>594</v>
      </c>
      <c r="H150" s="14"/>
      <c r="I150" s="231"/>
      <c r="J150" s="231"/>
      <c r="K150" s="231"/>
      <c r="M150" s="14"/>
      <c r="O150" s="14"/>
      <c r="P150" s="22"/>
      <c r="Q150" s="22"/>
    </row>
    <row r="151" spans="5:17" x14ac:dyDescent="0.25">
      <c r="E151" s="19" t="s">
        <v>343</v>
      </c>
      <c r="F151" s="233" t="s">
        <v>595</v>
      </c>
      <c r="H151" s="14"/>
      <c r="I151" s="231"/>
      <c r="J151" s="231"/>
      <c r="K151" s="231"/>
      <c r="M151" s="14"/>
      <c r="O151" s="14"/>
      <c r="P151" s="22"/>
      <c r="Q151" s="22"/>
    </row>
    <row r="152" spans="5:17" x14ac:dyDescent="0.25">
      <c r="E152" s="19" t="s">
        <v>344</v>
      </c>
      <c r="F152" s="233" t="s">
        <v>596</v>
      </c>
      <c r="H152" s="14"/>
      <c r="I152" s="231"/>
      <c r="J152" s="231"/>
      <c r="K152" s="231"/>
      <c r="M152" s="14"/>
      <c r="O152" s="14"/>
      <c r="P152" s="22"/>
      <c r="Q152" s="22"/>
    </row>
    <row r="153" spans="5:17" x14ac:dyDescent="0.25">
      <c r="E153" s="19" t="s">
        <v>345</v>
      </c>
      <c r="F153" s="233" t="s">
        <v>597</v>
      </c>
      <c r="H153" s="14"/>
      <c r="I153" s="231"/>
      <c r="J153" s="231"/>
      <c r="K153" s="231"/>
      <c r="M153" s="14"/>
      <c r="O153" s="14"/>
      <c r="P153" s="22"/>
      <c r="Q153" s="22"/>
    </row>
    <row r="154" spans="5:17" x14ac:dyDescent="0.25">
      <c r="E154" s="19" t="s">
        <v>346</v>
      </c>
      <c r="F154" s="233" t="s">
        <v>598</v>
      </c>
      <c r="H154" s="14"/>
      <c r="I154" s="231"/>
      <c r="J154" s="231"/>
      <c r="K154" s="231"/>
      <c r="M154" s="14"/>
      <c r="O154" s="14"/>
      <c r="P154" s="22"/>
      <c r="Q154" s="22"/>
    </row>
    <row r="155" spans="5:17" x14ac:dyDescent="0.25">
      <c r="E155" s="19" t="s">
        <v>347</v>
      </c>
      <c r="F155" s="233" t="s">
        <v>599</v>
      </c>
      <c r="H155" s="14"/>
      <c r="I155" s="231"/>
      <c r="J155" s="231"/>
      <c r="K155" s="231"/>
      <c r="M155" s="14"/>
      <c r="O155" s="14"/>
      <c r="P155" s="22"/>
      <c r="Q155" s="22"/>
    </row>
    <row r="156" spans="5:17" x14ac:dyDescent="0.25">
      <c r="E156" s="19" t="s">
        <v>348</v>
      </c>
      <c r="F156" s="233" t="s">
        <v>600</v>
      </c>
      <c r="H156" s="14"/>
      <c r="I156" s="231"/>
      <c r="J156" s="231"/>
      <c r="K156" s="231"/>
      <c r="M156" s="14"/>
      <c r="O156" s="14"/>
      <c r="P156" s="22"/>
      <c r="Q156" s="22"/>
    </row>
    <row r="157" spans="5:17" x14ac:dyDescent="0.25">
      <c r="E157" s="19" t="s">
        <v>349</v>
      </c>
      <c r="F157" s="233" t="s">
        <v>601</v>
      </c>
      <c r="H157" s="14"/>
      <c r="I157" s="231"/>
      <c r="J157" s="231"/>
      <c r="K157" s="231"/>
      <c r="M157" s="14"/>
      <c r="O157" s="14"/>
      <c r="P157" s="22"/>
      <c r="Q157" s="22"/>
    </row>
    <row r="158" spans="5:17" x14ac:dyDescent="0.25">
      <c r="E158" s="19" t="s">
        <v>350</v>
      </c>
      <c r="F158" s="233" t="s">
        <v>602</v>
      </c>
      <c r="H158" s="14"/>
      <c r="I158" s="231"/>
      <c r="J158" s="231"/>
      <c r="K158" s="231"/>
      <c r="M158" s="14"/>
      <c r="O158" s="14"/>
      <c r="P158" s="22"/>
      <c r="Q158" s="22"/>
    </row>
    <row r="159" spans="5:17" x14ac:dyDescent="0.25">
      <c r="E159" s="19" t="s">
        <v>351</v>
      </c>
      <c r="F159" s="233" t="s">
        <v>603</v>
      </c>
      <c r="H159" s="14"/>
      <c r="I159" s="231"/>
      <c r="J159" s="231"/>
      <c r="K159" s="231"/>
      <c r="M159" s="14"/>
      <c r="O159" s="14"/>
      <c r="P159" s="22"/>
      <c r="Q159" s="22"/>
    </row>
    <row r="160" spans="5:17" x14ac:dyDescent="0.25">
      <c r="E160" s="19" t="s">
        <v>352</v>
      </c>
      <c r="F160" s="233" t="s">
        <v>604</v>
      </c>
      <c r="H160" s="14"/>
      <c r="I160" s="231"/>
      <c r="J160" s="231"/>
      <c r="K160" s="231"/>
      <c r="M160" s="14"/>
      <c r="O160" s="14"/>
      <c r="P160" s="22"/>
      <c r="Q160" s="22"/>
    </row>
    <row r="161" spans="5:17" x14ac:dyDescent="0.25">
      <c r="E161" s="19" t="s">
        <v>353</v>
      </c>
      <c r="F161" s="233" t="s">
        <v>605</v>
      </c>
      <c r="H161" s="14"/>
      <c r="I161" s="231"/>
      <c r="J161" s="231"/>
      <c r="K161" s="231"/>
      <c r="M161" s="14"/>
      <c r="O161" s="14"/>
      <c r="P161" s="22"/>
      <c r="Q161" s="22"/>
    </row>
    <row r="162" spans="5:17" x14ac:dyDescent="0.25">
      <c r="E162" s="19" t="s">
        <v>354</v>
      </c>
      <c r="F162" s="233" t="s">
        <v>606</v>
      </c>
      <c r="H162" s="14"/>
      <c r="I162" s="231"/>
      <c r="J162" s="231"/>
      <c r="K162" s="231"/>
      <c r="M162" s="14"/>
      <c r="O162" s="14"/>
      <c r="P162" s="22"/>
      <c r="Q162" s="22"/>
    </row>
    <row r="163" spans="5:17" x14ac:dyDescent="0.25">
      <c r="E163" s="19" t="s">
        <v>355</v>
      </c>
      <c r="F163" s="233" t="s">
        <v>607</v>
      </c>
      <c r="H163" s="14"/>
      <c r="I163" s="231"/>
      <c r="J163" s="231"/>
      <c r="K163" s="231"/>
      <c r="M163" s="14"/>
      <c r="O163" s="14"/>
      <c r="P163" s="22"/>
      <c r="Q163" s="22"/>
    </row>
    <row r="164" spans="5:17" x14ac:dyDescent="0.25">
      <c r="E164" s="19" t="s">
        <v>356</v>
      </c>
      <c r="F164" s="233" t="s">
        <v>608</v>
      </c>
      <c r="H164" s="14"/>
      <c r="I164" s="231"/>
      <c r="J164" s="231"/>
      <c r="K164" s="231"/>
      <c r="M164" s="14"/>
      <c r="O164" s="14"/>
      <c r="P164" s="22"/>
      <c r="Q164" s="22"/>
    </row>
    <row r="165" spans="5:17" x14ac:dyDescent="0.25">
      <c r="E165" s="19" t="s">
        <v>357</v>
      </c>
      <c r="F165" s="233" t="s">
        <v>609</v>
      </c>
      <c r="H165" s="14"/>
      <c r="I165" s="231"/>
      <c r="J165" s="231"/>
      <c r="K165" s="231"/>
      <c r="M165" s="14"/>
      <c r="O165" s="14"/>
      <c r="P165" s="22"/>
      <c r="Q165" s="22"/>
    </row>
    <row r="166" spans="5:17" x14ac:dyDescent="0.25">
      <c r="E166" s="19" t="s">
        <v>358</v>
      </c>
      <c r="F166" s="233" t="s">
        <v>610</v>
      </c>
      <c r="H166" s="14"/>
      <c r="I166" s="231"/>
      <c r="J166" s="231"/>
      <c r="K166" s="231"/>
      <c r="M166" s="14"/>
      <c r="O166" s="14"/>
      <c r="P166" s="22"/>
      <c r="Q166" s="22"/>
    </row>
    <row r="167" spans="5:17" x14ac:dyDescent="0.25">
      <c r="E167" s="19" t="s">
        <v>359</v>
      </c>
      <c r="F167" s="233" t="s">
        <v>611</v>
      </c>
      <c r="H167" s="14"/>
      <c r="I167" s="231"/>
      <c r="J167" s="231"/>
      <c r="K167" s="231"/>
      <c r="M167" s="14"/>
      <c r="O167" s="14"/>
      <c r="P167" s="22"/>
      <c r="Q167" s="22"/>
    </row>
    <row r="168" spans="5:17" x14ac:dyDescent="0.25">
      <c r="E168" s="19" t="s">
        <v>360</v>
      </c>
      <c r="F168" s="233" t="s">
        <v>612</v>
      </c>
      <c r="H168" s="14"/>
      <c r="I168" s="231"/>
      <c r="J168" s="231"/>
      <c r="K168" s="231"/>
      <c r="M168" s="14"/>
      <c r="O168" s="14"/>
      <c r="P168" s="22"/>
      <c r="Q168" s="22"/>
    </row>
    <row r="169" spans="5:17" x14ac:dyDescent="0.25">
      <c r="E169" s="19" t="s">
        <v>361</v>
      </c>
      <c r="F169" s="233" t="s">
        <v>613</v>
      </c>
      <c r="H169" s="14"/>
      <c r="I169" s="231"/>
      <c r="J169" s="231"/>
      <c r="K169" s="231"/>
      <c r="M169" s="14"/>
      <c r="O169" s="14"/>
      <c r="P169" s="22"/>
      <c r="Q169" s="22"/>
    </row>
    <row r="170" spans="5:17" x14ac:dyDescent="0.25">
      <c r="E170" s="19" t="s">
        <v>362</v>
      </c>
      <c r="F170" s="233" t="s">
        <v>614</v>
      </c>
      <c r="H170" s="14"/>
      <c r="I170" s="231"/>
      <c r="J170" s="231"/>
      <c r="K170" s="231"/>
      <c r="M170" s="14"/>
      <c r="O170" s="14"/>
      <c r="P170" s="22"/>
      <c r="Q170" s="22"/>
    </row>
    <row r="171" spans="5:17" x14ac:dyDescent="0.25">
      <c r="E171" s="19" t="s">
        <v>363</v>
      </c>
      <c r="F171" s="233" t="s">
        <v>615</v>
      </c>
      <c r="H171" s="14"/>
      <c r="I171" s="231"/>
      <c r="J171" s="231"/>
      <c r="K171" s="231"/>
      <c r="M171" s="14"/>
      <c r="O171" s="14"/>
      <c r="P171" s="22"/>
      <c r="Q171" s="22"/>
    </row>
    <row r="172" spans="5:17" x14ac:dyDescent="0.25">
      <c r="E172" s="19" t="s">
        <v>364</v>
      </c>
      <c r="F172" s="233" t="s">
        <v>616</v>
      </c>
      <c r="H172" s="14"/>
      <c r="I172" s="231"/>
      <c r="J172" s="231"/>
      <c r="K172" s="231"/>
      <c r="M172" s="14"/>
      <c r="O172" s="14"/>
      <c r="P172" s="22"/>
      <c r="Q172" s="22"/>
    </row>
    <row r="173" spans="5:17" x14ac:dyDescent="0.25">
      <c r="E173" s="19" t="s">
        <v>365</v>
      </c>
      <c r="F173" s="233" t="s">
        <v>617</v>
      </c>
      <c r="H173" s="14"/>
      <c r="I173" s="231"/>
      <c r="J173" s="231"/>
      <c r="K173" s="231"/>
      <c r="M173" s="14"/>
      <c r="O173" s="14"/>
      <c r="P173" s="22"/>
      <c r="Q173" s="22"/>
    </row>
    <row r="174" spans="5:17" x14ac:dyDescent="0.25">
      <c r="E174" s="19" t="s">
        <v>366</v>
      </c>
      <c r="F174" s="233" t="s">
        <v>618</v>
      </c>
      <c r="H174" s="14"/>
      <c r="I174" s="231"/>
      <c r="J174" s="231"/>
      <c r="K174" s="231"/>
      <c r="M174" s="14"/>
      <c r="O174" s="14"/>
      <c r="P174" s="22"/>
      <c r="Q174" s="22"/>
    </row>
    <row r="175" spans="5:17" x14ac:dyDescent="0.25">
      <c r="E175" s="19" t="s">
        <v>367</v>
      </c>
      <c r="F175" s="233" t="s">
        <v>619</v>
      </c>
      <c r="H175" s="14"/>
      <c r="I175" s="231"/>
      <c r="J175" s="231"/>
      <c r="K175" s="231"/>
      <c r="M175" s="14"/>
      <c r="O175" s="14"/>
      <c r="P175" s="22"/>
      <c r="Q175" s="22"/>
    </row>
    <row r="176" spans="5:17" x14ac:dyDescent="0.25">
      <c r="E176" s="19" t="s">
        <v>368</v>
      </c>
      <c r="F176" s="233" t="s">
        <v>620</v>
      </c>
      <c r="H176" s="14"/>
      <c r="I176" s="231"/>
      <c r="J176" s="231"/>
      <c r="K176" s="231"/>
      <c r="M176" s="14"/>
      <c r="O176" s="14"/>
      <c r="P176" s="22"/>
      <c r="Q176" s="22"/>
    </row>
    <row r="177" spans="5:17" x14ac:dyDescent="0.25">
      <c r="E177" s="19" t="s">
        <v>369</v>
      </c>
      <c r="F177" s="233" t="s">
        <v>621</v>
      </c>
      <c r="H177" s="14"/>
      <c r="I177" s="231"/>
      <c r="J177" s="231"/>
      <c r="K177" s="231"/>
      <c r="M177" s="14"/>
      <c r="O177" s="14"/>
      <c r="P177" s="22"/>
      <c r="Q177" s="22"/>
    </row>
    <row r="178" spans="5:17" x14ac:dyDescent="0.25">
      <c r="E178" s="19" t="s">
        <v>370</v>
      </c>
      <c r="F178" s="233" t="s">
        <v>622</v>
      </c>
      <c r="H178" s="14"/>
      <c r="I178" s="231"/>
      <c r="J178" s="231"/>
      <c r="K178" s="231"/>
      <c r="M178" s="14"/>
      <c r="O178" s="14"/>
      <c r="P178" s="22"/>
      <c r="Q178" s="22"/>
    </row>
    <row r="179" spans="5:17" x14ac:dyDescent="0.25">
      <c r="E179" s="19" t="s">
        <v>371</v>
      </c>
      <c r="F179" s="233" t="s">
        <v>623</v>
      </c>
      <c r="H179" s="14"/>
      <c r="I179" s="231"/>
      <c r="J179" s="231"/>
      <c r="K179" s="231"/>
      <c r="M179" s="14"/>
      <c r="O179" s="14"/>
      <c r="P179" s="22"/>
      <c r="Q179" s="22"/>
    </row>
    <row r="180" spans="5:17" x14ac:dyDescent="0.25">
      <c r="E180" s="19" t="s">
        <v>372</v>
      </c>
      <c r="F180" s="233" t="s">
        <v>624</v>
      </c>
      <c r="H180" s="14"/>
      <c r="I180" s="231"/>
      <c r="J180" s="231"/>
      <c r="K180" s="231"/>
      <c r="M180" s="14"/>
      <c r="O180" s="14"/>
      <c r="P180" s="22"/>
      <c r="Q180" s="22"/>
    </row>
    <row r="181" spans="5:17" x14ac:dyDescent="0.25">
      <c r="E181" s="19" t="s">
        <v>373</v>
      </c>
      <c r="F181" s="233" t="s">
        <v>625</v>
      </c>
      <c r="H181" s="14"/>
      <c r="I181" s="231"/>
      <c r="J181" s="231"/>
      <c r="K181" s="231"/>
      <c r="M181" s="14"/>
      <c r="O181" s="14"/>
      <c r="P181" s="22"/>
      <c r="Q181" s="22"/>
    </row>
    <row r="182" spans="5:17" x14ac:dyDescent="0.25">
      <c r="E182" s="19" t="s">
        <v>374</v>
      </c>
      <c r="F182" s="233" t="s">
        <v>626</v>
      </c>
      <c r="H182" s="14"/>
      <c r="I182" s="231"/>
      <c r="J182" s="231"/>
      <c r="K182" s="231"/>
      <c r="M182" s="14"/>
      <c r="O182" s="14"/>
      <c r="P182" s="22"/>
      <c r="Q182" s="22"/>
    </row>
    <row r="183" spans="5:17" x14ac:dyDescent="0.25">
      <c r="E183" s="19" t="s">
        <v>375</v>
      </c>
      <c r="F183" s="233" t="s">
        <v>627</v>
      </c>
      <c r="H183" s="14"/>
      <c r="I183" s="231"/>
      <c r="J183" s="231"/>
      <c r="K183" s="231"/>
      <c r="M183" s="14"/>
      <c r="O183" s="14"/>
      <c r="P183" s="22"/>
      <c r="Q183" s="22"/>
    </row>
    <row r="184" spans="5:17" x14ac:dyDescent="0.25">
      <c r="E184" s="19" t="s">
        <v>376</v>
      </c>
      <c r="F184" s="233" t="s">
        <v>628</v>
      </c>
      <c r="H184" s="14"/>
      <c r="I184" s="231"/>
      <c r="J184" s="231"/>
      <c r="K184" s="231"/>
      <c r="M184" s="14"/>
      <c r="O184" s="14"/>
      <c r="P184" s="22"/>
      <c r="Q184" s="22"/>
    </row>
    <row r="185" spans="5:17" x14ac:dyDescent="0.25">
      <c r="E185" s="19" t="s">
        <v>377</v>
      </c>
      <c r="F185" s="233" t="s">
        <v>629</v>
      </c>
      <c r="H185" s="14"/>
      <c r="I185" s="231"/>
      <c r="J185" s="231"/>
      <c r="K185" s="231"/>
      <c r="M185" s="14"/>
      <c r="O185" s="14"/>
      <c r="P185" s="22"/>
      <c r="Q185" s="22"/>
    </row>
    <row r="186" spans="5:17" x14ac:dyDescent="0.25">
      <c r="E186" s="19" t="s">
        <v>378</v>
      </c>
      <c r="F186" s="233" t="s">
        <v>630</v>
      </c>
      <c r="H186" s="14"/>
      <c r="I186" s="231"/>
      <c r="J186" s="231"/>
      <c r="K186" s="231"/>
      <c r="M186" s="14"/>
      <c r="O186" s="14"/>
      <c r="P186" s="22"/>
      <c r="Q186" s="22"/>
    </row>
    <row r="187" spans="5:17" x14ac:dyDescent="0.25">
      <c r="E187" s="19" t="s">
        <v>379</v>
      </c>
      <c r="F187" s="233" t="s">
        <v>631</v>
      </c>
      <c r="H187" s="14"/>
      <c r="I187" s="231"/>
      <c r="J187" s="231"/>
      <c r="K187" s="231"/>
      <c r="M187" s="14"/>
      <c r="O187" s="14"/>
      <c r="P187" s="22"/>
      <c r="Q187" s="22"/>
    </row>
    <row r="188" spans="5:17" x14ac:dyDescent="0.25">
      <c r="E188" s="19" t="s">
        <v>380</v>
      </c>
      <c r="F188" s="233" t="s">
        <v>632</v>
      </c>
      <c r="H188" s="14"/>
      <c r="I188" s="231"/>
      <c r="J188" s="231"/>
      <c r="K188" s="231"/>
      <c r="M188" s="14"/>
      <c r="O188" s="14"/>
      <c r="P188" s="22"/>
      <c r="Q188" s="22"/>
    </row>
    <row r="189" spans="5:17" x14ac:dyDescent="0.25">
      <c r="E189" s="19" t="s">
        <v>381</v>
      </c>
      <c r="F189" s="233" t="s">
        <v>633</v>
      </c>
      <c r="H189" s="14"/>
      <c r="I189" s="231"/>
      <c r="J189" s="231"/>
      <c r="K189" s="231"/>
      <c r="M189" s="14"/>
      <c r="O189" s="14"/>
      <c r="P189" s="22"/>
      <c r="Q189" s="22"/>
    </row>
    <row r="190" spans="5:17" x14ac:dyDescent="0.25">
      <c r="E190" s="19" t="s">
        <v>382</v>
      </c>
      <c r="F190" s="233" t="s">
        <v>634</v>
      </c>
      <c r="H190" s="14"/>
      <c r="I190" s="231"/>
      <c r="J190" s="231"/>
      <c r="K190" s="231"/>
      <c r="M190" s="14"/>
      <c r="O190" s="14"/>
      <c r="P190" s="22"/>
      <c r="Q190" s="22"/>
    </row>
    <row r="191" spans="5:17" x14ac:dyDescent="0.25">
      <c r="E191" s="19" t="s">
        <v>383</v>
      </c>
      <c r="F191" s="233" t="s">
        <v>635</v>
      </c>
      <c r="H191" s="14"/>
      <c r="I191" s="231"/>
      <c r="J191" s="231"/>
      <c r="K191" s="231"/>
      <c r="M191" s="14"/>
      <c r="O191" s="14"/>
      <c r="P191" s="22"/>
      <c r="Q191" s="22"/>
    </row>
    <row r="192" spans="5:17" x14ac:dyDescent="0.25">
      <c r="E192" s="19" t="s">
        <v>384</v>
      </c>
      <c r="F192" s="233" t="s">
        <v>636</v>
      </c>
      <c r="H192" s="14"/>
      <c r="I192" s="231"/>
      <c r="J192" s="231"/>
      <c r="K192" s="231"/>
      <c r="M192" s="14"/>
      <c r="O192" s="14"/>
      <c r="P192" s="22"/>
      <c r="Q192" s="22"/>
    </row>
    <row r="193" spans="5:17" x14ac:dyDescent="0.25">
      <c r="E193" s="19" t="s">
        <v>385</v>
      </c>
      <c r="F193" s="233" t="s">
        <v>637</v>
      </c>
      <c r="H193" s="14"/>
      <c r="I193" s="231"/>
      <c r="J193" s="231"/>
      <c r="K193" s="231"/>
      <c r="M193" s="14"/>
      <c r="O193" s="14"/>
      <c r="P193" s="22"/>
      <c r="Q193" s="22"/>
    </row>
    <row r="194" spans="5:17" x14ac:dyDescent="0.25">
      <c r="E194" s="19" t="s">
        <v>386</v>
      </c>
      <c r="F194" s="233" t="s">
        <v>638</v>
      </c>
      <c r="H194" s="14"/>
      <c r="I194" s="231"/>
      <c r="J194" s="231"/>
      <c r="K194" s="231"/>
      <c r="M194" s="14"/>
      <c r="O194" s="14"/>
      <c r="P194" s="22"/>
      <c r="Q194" s="22"/>
    </row>
    <row r="195" spans="5:17" x14ac:dyDescent="0.25">
      <c r="E195" s="19" t="s">
        <v>387</v>
      </c>
      <c r="F195" s="233" t="s">
        <v>639</v>
      </c>
      <c r="H195" s="14"/>
      <c r="I195" s="231"/>
      <c r="J195" s="231"/>
      <c r="K195" s="231"/>
      <c r="M195" s="14"/>
      <c r="O195" s="14"/>
      <c r="P195" s="22"/>
      <c r="Q195" s="22"/>
    </row>
    <row r="196" spans="5:17" x14ac:dyDescent="0.25">
      <c r="E196" s="19" t="s">
        <v>388</v>
      </c>
      <c r="F196" s="233" t="s">
        <v>640</v>
      </c>
      <c r="H196" s="14"/>
      <c r="I196" s="231"/>
      <c r="J196" s="231"/>
      <c r="K196" s="231"/>
      <c r="M196" s="14"/>
      <c r="O196" s="14"/>
      <c r="P196" s="22"/>
      <c r="Q196" s="22"/>
    </row>
    <row r="197" spans="5:17" x14ac:dyDescent="0.25">
      <c r="E197" s="19" t="s">
        <v>389</v>
      </c>
      <c r="F197" s="233" t="s">
        <v>641</v>
      </c>
      <c r="H197" s="14"/>
      <c r="I197" s="231"/>
      <c r="J197" s="231"/>
      <c r="K197" s="231"/>
      <c r="M197" s="14"/>
      <c r="O197" s="14"/>
      <c r="P197" s="22"/>
      <c r="Q197" s="22"/>
    </row>
    <row r="198" spans="5:17" x14ac:dyDescent="0.25">
      <c r="E198" s="19" t="s">
        <v>390</v>
      </c>
      <c r="F198" s="233" t="s">
        <v>642</v>
      </c>
      <c r="H198" s="14"/>
      <c r="I198" s="231"/>
      <c r="J198" s="231"/>
      <c r="K198" s="231"/>
      <c r="M198" s="14"/>
      <c r="O198" s="14"/>
      <c r="P198" s="22"/>
      <c r="Q198" s="22"/>
    </row>
    <row r="199" spans="5:17" x14ac:dyDescent="0.25">
      <c r="E199" s="19" t="s">
        <v>391</v>
      </c>
      <c r="F199" s="233" t="s">
        <v>643</v>
      </c>
      <c r="H199" s="14"/>
      <c r="I199" s="231"/>
      <c r="J199" s="231"/>
      <c r="K199" s="231"/>
      <c r="M199" s="14"/>
      <c r="O199" s="14"/>
      <c r="P199" s="22"/>
      <c r="Q199" s="22"/>
    </row>
    <row r="200" spans="5:17" x14ac:dyDescent="0.25">
      <c r="E200" s="19" t="s">
        <v>392</v>
      </c>
      <c r="F200" s="233" t="s">
        <v>644</v>
      </c>
      <c r="H200" s="14"/>
      <c r="I200" s="231"/>
      <c r="J200" s="231"/>
      <c r="K200" s="231"/>
      <c r="M200" s="14"/>
      <c r="O200" s="14"/>
      <c r="P200" s="22"/>
      <c r="Q200" s="22"/>
    </row>
    <row r="201" spans="5:17" x14ac:dyDescent="0.25">
      <c r="E201" s="19" t="s">
        <v>393</v>
      </c>
      <c r="F201" s="233" t="s">
        <v>645</v>
      </c>
      <c r="H201" s="14"/>
      <c r="I201" s="231"/>
      <c r="J201" s="231"/>
      <c r="K201" s="231"/>
      <c r="M201" s="14"/>
      <c r="O201" s="14"/>
      <c r="P201" s="22"/>
      <c r="Q201" s="22"/>
    </row>
    <row r="202" spans="5:17" x14ac:dyDescent="0.25">
      <c r="E202" s="19" t="s">
        <v>394</v>
      </c>
      <c r="F202" s="233" t="s">
        <v>646</v>
      </c>
      <c r="H202" s="14"/>
      <c r="I202" s="231"/>
      <c r="J202" s="231"/>
      <c r="K202" s="231"/>
      <c r="M202" s="14"/>
      <c r="O202" s="14"/>
      <c r="P202" s="22"/>
      <c r="Q202" s="22"/>
    </row>
    <row r="203" spans="5:17" x14ac:dyDescent="0.25">
      <c r="E203" s="19" t="s">
        <v>395</v>
      </c>
      <c r="F203" s="233" t="s">
        <v>647</v>
      </c>
      <c r="H203" s="14"/>
      <c r="I203" s="231"/>
      <c r="J203" s="231"/>
      <c r="K203" s="231"/>
      <c r="M203" s="14"/>
      <c r="O203" s="14"/>
      <c r="P203" s="22"/>
      <c r="Q203" s="22"/>
    </row>
    <row r="204" spans="5:17" x14ac:dyDescent="0.25">
      <c r="E204" s="19" t="s">
        <v>396</v>
      </c>
      <c r="F204" s="233" t="s">
        <v>648</v>
      </c>
      <c r="H204" s="14"/>
      <c r="I204" s="231"/>
      <c r="J204" s="231"/>
      <c r="K204" s="231"/>
      <c r="M204" s="14"/>
      <c r="O204" s="14"/>
      <c r="P204" s="22"/>
      <c r="Q204" s="22"/>
    </row>
    <row r="205" spans="5:17" x14ac:dyDescent="0.25">
      <c r="E205" s="19" t="s">
        <v>397</v>
      </c>
      <c r="F205" s="233" t="s">
        <v>649</v>
      </c>
      <c r="H205" s="14"/>
      <c r="I205" s="231"/>
      <c r="J205" s="231"/>
      <c r="K205" s="231"/>
      <c r="M205" s="14"/>
      <c r="O205" s="14"/>
      <c r="P205" s="22"/>
      <c r="Q205" s="22"/>
    </row>
    <row r="206" spans="5:17" x14ac:dyDescent="0.25">
      <c r="E206" s="19" t="s">
        <v>398</v>
      </c>
      <c r="F206" s="233" t="s">
        <v>650</v>
      </c>
      <c r="H206" s="14"/>
      <c r="I206" s="231"/>
      <c r="J206" s="231"/>
      <c r="K206" s="231"/>
      <c r="M206" s="14"/>
      <c r="O206" s="14"/>
      <c r="P206" s="22"/>
      <c r="Q206" s="22"/>
    </row>
    <row r="207" spans="5:17" x14ac:dyDescent="0.25">
      <c r="E207" s="19" t="s">
        <v>399</v>
      </c>
      <c r="F207" s="233" t="s">
        <v>651</v>
      </c>
      <c r="H207" s="14"/>
      <c r="I207" s="231"/>
      <c r="J207" s="231"/>
      <c r="K207" s="231"/>
      <c r="M207" s="14"/>
      <c r="O207" s="14"/>
      <c r="P207" s="22"/>
      <c r="Q207" s="22"/>
    </row>
    <row r="208" spans="5:17" x14ac:dyDescent="0.25">
      <c r="E208" s="19" t="s">
        <v>400</v>
      </c>
      <c r="F208" s="233" t="s">
        <v>652</v>
      </c>
      <c r="H208" s="14"/>
      <c r="I208" s="231"/>
      <c r="J208" s="231"/>
      <c r="K208" s="231"/>
      <c r="M208" s="14"/>
      <c r="O208" s="14"/>
      <c r="P208" s="22"/>
      <c r="Q208" s="22"/>
    </row>
    <row r="209" spans="5:17" x14ac:dyDescent="0.25">
      <c r="E209" s="19" t="s">
        <v>401</v>
      </c>
      <c r="F209" s="233" t="s">
        <v>653</v>
      </c>
      <c r="H209" s="14"/>
      <c r="I209" s="231"/>
      <c r="J209" s="231"/>
      <c r="K209" s="231"/>
      <c r="M209" s="14"/>
      <c r="O209" s="14"/>
      <c r="P209" s="22"/>
      <c r="Q209" s="22"/>
    </row>
    <row r="210" spans="5:17" x14ac:dyDescent="0.25">
      <c r="E210" s="19" t="s">
        <v>402</v>
      </c>
      <c r="F210" s="233" t="s">
        <v>654</v>
      </c>
      <c r="H210" s="14"/>
      <c r="I210" s="231"/>
      <c r="J210" s="231"/>
      <c r="K210" s="231"/>
      <c r="M210" s="14"/>
      <c r="O210" s="14"/>
      <c r="P210" s="22"/>
      <c r="Q210" s="22"/>
    </row>
    <row r="211" spans="5:17" x14ac:dyDescent="0.25">
      <c r="E211" s="19" t="s">
        <v>403</v>
      </c>
      <c r="F211" s="233" t="s">
        <v>655</v>
      </c>
      <c r="H211" s="14"/>
      <c r="I211" s="231"/>
      <c r="J211" s="231"/>
      <c r="K211" s="231"/>
      <c r="M211" s="14"/>
      <c r="O211" s="14"/>
      <c r="P211" s="22"/>
      <c r="Q211" s="22"/>
    </row>
    <row r="212" spans="5:17" x14ac:dyDescent="0.25">
      <c r="E212" s="19" t="s">
        <v>404</v>
      </c>
      <c r="F212" s="233" t="s">
        <v>656</v>
      </c>
      <c r="H212" s="14"/>
      <c r="I212" s="231"/>
      <c r="J212" s="231"/>
      <c r="K212" s="231"/>
      <c r="M212" s="14"/>
      <c r="O212" s="14"/>
      <c r="P212" s="22"/>
      <c r="Q212" s="22"/>
    </row>
    <row r="213" spans="5:17" x14ac:dyDescent="0.25">
      <c r="E213" s="19" t="s">
        <v>405</v>
      </c>
      <c r="F213" s="233" t="s">
        <v>657</v>
      </c>
      <c r="H213" s="14"/>
      <c r="I213" s="231"/>
      <c r="J213" s="231"/>
      <c r="K213" s="231"/>
      <c r="M213" s="14"/>
      <c r="O213" s="14"/>
      <c r="P213" s="22"/>
      <c r="Q213" s="22"/>
    </row>
    <row r="214" spans="5:17" x14ac:dyDescent="0.25">
      <c r="E214" s="19" t="s">
        <v>406</v>
      </c>
      <c r="F214" s="233" t="s">
        <v>658</v>
      </c>
      <c r="H214" s="14"/>
      <c r="I214" s="231"/>
      <c r="J214" s="231"/>
      <c r="K214" s="231"/>
      <c r="M214" s="14"/>
      <c r="O214" s="14"/>
      <c r="P214" s="22"/>
      <c r="Q214" s="22"/>
    </row>
    <row r="215" spans="5:17" x14ac:dyDescent="0.25">
      <c r="E215" s="19" t="s">
        <v>407</v>
      </c>
      <c r="F215" s="233" t="s">
        <v>659</v>
      </c>
      <c r="H215" s="14"/>
      <c r="I215" s="231"/>
      <c r="J215" s="231"/>
      <c r="K215" s="231"/>
      <c r="M215" s="14"/>
      <c r="O215" s="14"/>
      <c r="P215" s="22"/>
      <c r="Q215" s="22"/>
    </row>
    <row r="216" spans="5:17" x14ac:dyDescent="0.25">
      <c r="E216" s="19" t="s">
        <v>408</v>
      </c>
      <c r="F216" s="233" t="s">
        <v>660</v>
      </c>
      <c r="H216" s="14"/>
      <c r="I216" s="231"/>
      <c r="J216" s="231"/>
      <c r="K216" s="231"/>
      <c r="M216" s="14"/>
      <c r="O216" s="14"/>
      <c r="P216" s="22"/>
      <c r="Q216" s="22"/>
    </row>
    <row r="217" spans="5:17" x14ac:dyDescent="0.25">
      <c r="E217" s="19" t="s">
        <v>409</v>
      </c>
      <c r="F217" s="233" t="s">
        <v>661</v>
      </c>
      <c r="H217" s="14"/>
      <c r="I217" s="231"/>
      <c r="J217" s="231"/>
      <c r="K217" s="231"/>
      <c r="M217" s="14"/>
      <c r="O217" s="14"/>
      <c r="P217" s="22"/>
      <c r="Q217" s="22"/>
    </row>
    <row r="218" spans="5:17" x14ac:dyDescent="0.25">
      <c r="E218" s="19" t="s">
        <v>410</v>
      </c>
      <c r="F218" s="233" t="s">
        <v>662</v>
      </c>
      <c r="H218" s="14"/>
      <c r="I218" s="231"/>
      <c r="J218" s="231"/>
      <c r="K218" s="231"/>
      <c r="M218" s="14"/>
      <c r="O218" s="14"/>
      <c r="P218" s="22"/>
      <c r="Q218" s="22"/>
    </row>
    <row r="219" spans="5:17" x14ac:dyDescent="0.25">
      <c r="E219" s="19" t="s">
        <v>411</v>
      </c>
      <c r="F219" s="233" t="s">
        <v>663</v>
      </c>
      <c r="H219" s="14"/>
      <c r="I219" s="231"/>
      <c r="J219" s="231"/>
      <c r="K219" s="231"/>
      <c r="M219" s="14"/>
      <c r="O219" s="14"/>
      <c r="P219" s="22"/>
      <c r="Q219" s="22"/>
    </row>
    <row r="220" spans="5:17" x14ac:dyDescent="0.25">
      <c r="E220" s="19" t="s">
        <v>412</v>
      </c>
      <c r="F220" s="233" t="s">
        <v>664</v>
      </c>
      <c r="H220" s="14"/>
      <c r="I220" s="231"/>
      <c r="J220" s="231"/>
      <c r="K220" s="231"/>
      <c r="M220" s="14"/>
      <c r="O220" s="14"/>
      <c r="P220" s="22"/>
      <c r="Q220" s="22"/>
    </row>
    <row r="221" spans="5:17" x14ac:dyDescent="0.25">
      <c r="E221" s="19" t="s">
        <v>413</v>
      </c>
      <c r="F221" s="233" t="s">
        <v>665</v>
      </c>
      <c r="H221" s="14"/>
      <c r="I221" s="231"/>
      <c r="J221" s="231"/>
      <c r="K221" s="231"/>
      <c r="M221" s="14"/>
      <c r="O221" s="14"/>
      <c r="P221" s="22"/>
      <c r="Q221" s="22"/>
    </row>
    <row r="222" spans="5:17" x14ac:dyDescent="0.25">
      <c r="E222" s="19" t="s">
        <v>414</v>
      </c>
      <c r="F222" s="233" t="s">
        <v>666</v>
      </c>
      <c r="H222" s="14"/>
      <c r="I222" s="231"/>
      <c r="J222" s="231"/>
      <c r="K222" s="231"/>
      <c r="M222" s="14"/>
      <c r="O222" s="14"/>
      <c r="P222" s="22"/>
      <c r="Q222" s="22"/>
    </row>
    <row r="223" spans="5:17" x14ac:dyDescent="0.25">
      <c r="E223" s="19" t="s">
        <v>415</v>
      </c>
      <c r="F223" s="233" t="s">
        <v>667</v>
      </c>
      <c r="H223" s="14"/>
      <c r="I223" s="231"/>
      <c r="J223" s="231"/>
      <c r="K223" s="231"/>
      <c r="M223" s="14"/>
      <c r="O223" s="14"/>
      <c r="P223" s="22"/>
      <c r="Q223" s="22"/>
    </row>
    <row r="224" spans="5:17" x14ac:dyDescent="0.25">
      <c r="E224" s="19" t="s">
        <v>416</v>
      </c>
      <c r="F224" s="233" t="s">
        <v>668</v>
      </c>
      <c r="H224" s="14"/>
      <c r="I224" s="231"/>
      <c r="J224" s="231"/>
      <c r="K224" s="231"/>
      <c r="M224" s="14"/>
      <c r="O224" s="14"/>
      <c r="P224" s="22"/>
      <c r="Q224" s="22"/>
    </row>
    <row r="225" spans="5:17" x14ac:dyDescent="0.25">
      <c r="E225" s="19" t="s">
        <v>417</v>
      </c>
      <c r="F225" s="233" t="s">
        <v>669</v>
      </c>
      <c r="H225" s="14"/>
      <c r="I225" s="231"/>
      <c r="J225" s="231"/>
      <c r="K225" s="231"/>
      <c r="M225" s="14"/>
      <c r="O225" s="14"/>
      <c r="P225" s="22"/>
      <c r="Q225" s="22"/>
    </row>
    <row r="226" spans="5:17" x14ac:dyDescent="0.25">
      <c r="E226" s="19" t="s">
        <v>418</v>
      </c>
      <c r="F226" s="233" t="s">
        <v>670</v>
      </c>
      <c r="H226" s="14"/>
      <c r="I226" s="231"/>
      <c r="J226" s="231"/>
      <c r="K226" s="231"/>
      <c r="M226" s="14"/>
      <c r="O226" s="14"/>
      <c r="P226" s="22"/>
      <c r="Q226" s="22"/>
    </row>
    <row r="227" spans="5:17" x14ac:dyDescent="0.25">
      <c r="E227" s="19" t="s">
        <v>419</v>
      </c>
      <c r="F227" s="233" t="s">
        <v>671</v>
      </c>
      <c r="H227" s="14"/>
      <c r="I227" s="231"/>
      <c r="J227" s="231"/>
      <c r="K227" s="231"/>
      <c r="M227" s="14"/>
      <c r="O227" s="14"/>
      <c r="P227" s="22"/>
      <c r="Q227" s="22"/>
    </row>
    <row r="228" spans="5:17" x14ac:dyDescent="0.25">
      <c r="E228" s="19" t="s">
        <v>420</v>
      </c>
      <c r="F228" s="233" t="s">
        <v>672</v>
      </c>
      <c r="H228" s="14"/>
      <c r="I228" s="231"/>
      <c r="J228" s="231"/>
      <c r="K228" s="231"/>
      <c r="M228" s="14"/>
      <c r="O228" s="14"/>
      <c r="P228" s="22"/>
      <c r="Q228" s="22"/>
    </row>
    <row r="229" spans="5:17" x14ac:dyDescent="0.25">
      <c r="E229" s="19" t="s">
        <v>421</v>
      </c>
      <c r="F229" s="233" t="s">
        <v>673</v>
      </c>
      <c r="H229" s="14"/>
      <c r="I229" s="231"/>
      <c r="J229" s="231"/>
      <c r="K229" s="231"/>
      <c r="M229" s="14"/>
      <c r="O229" s="14"/>
      <c r="P229" s="22"/>
      <c r="Q229" s="22"/>
    </row>
    <row r="230" spans="5:17" x14ac:dyDescent="0.25">
      <c r="E230" s="19" t="s">
        <v>422</v>
      </c>
      <c r="F230" s="233" t="s">
        <v>674</v>
      </c>
      <c r="H230" s="14"/>
      <c r="I230" s="231"/>
      <c r="J230" s="231"/>
      <c r="K230" s="231"/>
      <c r="M230" s="14"/>
      <c r="O230" s="14"/>
      <c r="P230" s="22"/>
      <c r="Q230" s="22"/>
    </row>
    <row r="231" spans="5:17" x14ac:dyDescent="0.25">
      <c r="E231" s="19" t="s">
        <v>423</v>
      </c>
      <c r="F231" s="233" t="s">
        <v>675</v>
      </c>
      <c r="H231" s="14"/>
      <c r="I231" s="231"/>
      <c r="J231" s="231"/>
      <c r="K231" s="231"/>
      <c r="M231" s="14"/>
      <c r="O231" s="14"/>
      <c r="P231" s="22"/>
      <c r="Q231" s="22"/>
    </row>
    <row r="232" spans="5:17" x14ac:dyDescent="0.25">
      <c r="E232" s="19" t="s">
        <v>424</v>
      </c>
      <c r="F232" s="233" t="s">
        <v>676</v>
      </c>
      <c r="H232" s="14"/>
      <c r="I232" s="231"/>
      <c r="J232" s="231"/>
      <c r="K232" s="231"/>
      <c r="M232" s="14"/>
      <c r="O232" s="14"/>
      <c r="P232" s="22"/>
      <c r="Q232" s="22"/>
    </row>
    <row r="233" spans="5:17" x14ac:dyDescent="0.25">
      <c r="E233" s="19" t="s">
        <v>425</v>
      </c>
      <c r="F233" s="233" t="s">
        <v>677</v>
      </c>
      <c r="H233" s="14"/>
      <c r="I233" s="231"/>
      <c r="J233" s="231"/>
      <c r="K233" s="231"/>
      <c r="M233" s="14"/>
      <c r="O233" s="14"/>
      <c r="P233" s="22"/>
      <c r="Q233" s="22"/>
    </row>
    <row r="234" spans="5:17" x14ac:dyDescent="0.25">
      <c r="E234" s="19" t="s">
        <v>426</v>
      </c>
      <c r="F234" s="233" t="s">
        <v>678</v>
      </c>
      <c r="H234" s="14"/>
      <c r="I234" s="231"/>
      <c r="J234" s="231"/>
      <c r="K234" s="231"/>
      <c r="M234" s="14"/>
      <c r="O234" s="14"/>
      <c r="P234" s="22"/>
      <c r="Q234" s="22"/>
    </row>
    <row r="235" spans="5:17" x14ac:dyDescent="0.25">
      <c r="E235" s="19" t="s">
        <v>427</v>
      </c>
      <c r="F235" s="233" t="s">
        <v>679</v>
      </c>
      <c r="H235" s="14"/>
      <c r="I235" s="231"/>
      <c r="J235" s="231"/>
      <c r="K235" s="231"/>
      <c r="M235" s="14"/>
      <c r="O235" s="14"/>
      <c r="P235" s="22"/>
      <c r="Q235" s="22"/>
    </row>
    <row r="236" spans="5:17" x14ac:dyDescent="0.25">
      <c r="E236" s="19" t="s">
        <v>428</v>
      </c>
      <c r="F236" s="233" t="s">
        <v>680</v>
      </c>
      <c r="H236" s="14"/>
      <c r="I236" s="231"/>
      <c r="J236" s="231"/>
      <c r="K236" s="231"/>
      <c r="M236" s="14"/>
      <c r="O236" s="14"/>
      <c r="P236" s="22"/>
      <c r="Q236" s="22"/>
    </row>
    <row r="237" spans="5:17" x14ac:dyDescent="0.25">
      <c r="E237" s="19" t="s">
        <v>429</v>
      </c>
      <c r="F237" s="233" t="s">
        <v>681</v>
      </c>
      <c r="H237" s="14"/>
      <c r="I237" s="231"/>
      <c r="J237" s="231"/>
      <c r="K237" s="231"/>
      <c r="M237" s="14"/>
      <c r="O237" s="14"/>
      <c r="P237" s="22"/>
      <c r="Q237" s="22"/>
    </row>
    <row r="238" spans="5:17" x14ac:dyDescent="0.25">
      <c r="E238" s="19" t="s">
        <v>430</v>
      </c>
      <c r="F238" s="233" t="s">
        <v>682</v>
      </c>
      <c r="H238" s="14"/>
      <c r="I238" s="231"/>
      <c r="J238" s="231"/>
      <c r="K238" s="231"/>
      <c r="M238" s="14"/>
      <c r="O238" s="14"/>
      <c r="P238" s="22"/>
      <c r="Q238" s="22"/>
    </row>
    <row r="239" spans="5:17" x14ac:dyDescent="0.25">
      <c r="E239" s="19" t="s">
        <v>431</v>
      </c>
      <c r="F239" s="233" t="s">
        <v>683</v>
      </c>
      <c r="H239" s="14"/>
      <c r="I239" s="231"/>
      <c r="J239" s="231"/>
      <c r="K239" s="231"/>
      <c r="M239" s="14"/>
      <c r="O239" s="14"/>
      <c r="P239" s="22"/>
      <c r="Q239" s="22"/>
    </row>
    <row r="240" spans="5:17" x14ac:dyDescent="0.25">
      <c r="E240" s="19" t="s">
        <v>432</v>
      </c>
      <c r="F240" s="233" t="s">
        <v>684</v>
      </c>
      <c r="H240" s="14"/>
      <c r="I240" s="231"/>
      <c r="J240" s="231"/>
      <c r="K240" s="231"/>
      <c r="M240" s="14"/>
      <c r="O240" s="14"/>
      <c r="P240" s="22"/>
      <c r="Q240" s="22"/>
    </row>
    <row r="241" spans="5:17" x14ac:dyDescent="0.25">
      <c r="E241" s="19" t="s">
        <v>433</v>
      </c>
      <c r="F241" s="233" t="s">
        <v>685</v>
      </c>
      <c r="H241" s="14"/>
      <c r="I241" s="231"/>
      <c r="J241" s="231"/>
      <c r="K241" s="231"/>
      <c r="M241" s="14"/>
      <c r="O241" s="14"/>
      <c r="P241" s="22"/>
      <c r="Q241" s="22"/>
    </row>
    <row r="242" spans="5:17" x14ac:dyDescent="0.25">
      <c r="E242" s="19" t="s">
        <v>434</v>
      </c>
      <c r="F242" s="233" t="s">
        <v>686</v>
      </c>
      <c r="H242" s="14"/>
      <c r="I242" s="231"/>
      <c r="J242" s="231"/>
      <c r="K242" s="231"/>
      <c r="M242" s="14"/>
      <c r="O242" s="14"/>
      <c r="P242" s="22"/>
      <c r="Q242" s="22"/>
    </row>
    <row r="243" spans="5:17" x14ac:dyDescent="0.25">
      <c r="E243" s="19" t="s">
        <v>435</v>
      </c>
      <c r="F243" s="233" t="s">
        <v>687</v>
      </c>
      <c r="H243" s="14"/>
      <c r="I243" s="231"/>
      <c r="J243" s="231"/>
      <c r="K243" s="231"/>
      <c r="M243" s="14"/>
      <c r="O243" s="14"/>
      <c r="P243" s="22"/>
      <c r="Q243" s="22"/>
    </row>
    <row r="244" spans="5:17" x14ac:dyDescent="0.25">
      <c r="E244" s="19" t="s">
        <v>436</v>
      </c>
      <c r="F244" s="233" t="s">
        <v>688</v>
      </c>
      <c r="H244" s="14"/>
      <c r="I244" s="231"/>
      <c r="J244" s="231"/>
      <c r="K244" s="231"/>
      <c r="M244" s="14"/>
      <c r="O244" s="14"/>
      <c r="P244" s="22"/>
      <c r="Q244" s="22"/>
    </row>
    <row r="245" spans="5:17" x14ac:dyDescent="0.25">
      <c r="E245" s="19" t="s">
        <v>437</v>
      </c>
      <c r="F245" s="233" t="s">
        <v>689</v>
      </c>
      <c r="H245" s="14"/>
      <c r="I245" s="231"/>
      <c r="J245" s="231"/>
      <c r="K245" s="231"/>
      <c r="M245" s="14"/>
      <c r="O245" s="14"/>
      <c r="P245" s="22"/>
      <c r="Q245" s="22"/>
    </row>
    <row r="246" spans="5:17" x14ac:dyDescent="0.25">
      <c r="E246" s="19" t="s">
        <v>438</v>
      </c>
      <c r="F246" s="233" t="s">
        <v>690</v>
      </c>
      <c r="H246" s="14"/>
      <c r="I246" s="231"/>
      <c r="J246" s="231"/>
      <c r="K246" s="231"/>
      <c r="M246" s="14"/>
      <c r="O246" s="14"/>
      <c r="P246" s="22"/>
      <c r="Q246" s="22"/>
    </row>
    <row r="247" spans="5:17" x14ac:dyDescent="0.25">
      <c r="E247" s="19" t="s">
        <v>439</v>
      </c>
      <c r="F247" s="233" t="s">
        <v>691</v>
      </c>
      <c r="H247" s="14"/>
      <c r="I247" s="231"/>
      <c r="J247" s="231"/>
      <c r="K247" s="231"/>
      <c r="M247" s="14"/>
      <c r="O247" s="14"/>
      <c r="P247" s="22"/>
      <c r="Q247" s="22"/>
    </row>
    <row r="248" spans="5:17" x14ac:dyDescent="0.25">
      <c r="E248" s="19" t="s">
        <v>440</v>
      </c>
      <c r="F248" s="233" t="s">
        <v>692</v>
      </c>
      <c r="H248" s="14"/>
      <c r="I248" s="231"/>
      <c r="J248" s="231"/>
      <c r="K248" s="231"/>
      <c r="M248" s="14"/>
      <c r="O248" s="14"/>
      <c r="P248" s="22"/>
      <c r="Q248" s="22"/>
    </row>
    <row r="249" spans="5:17" x14ac:dyDescent="0.25">
      <c r="E249" s="19" t="s">
        <v>441</v>
      </c>
      <c r="F249" s="233" t="s">
        <v>693</v>
      </c>
      <c r="H249" s="14"/>
      <c r="I249" s="231"/>
      <c r="J249" s="231"/>
      <c r="K249" s="231"/>
      <c r="M249" s="14"/>
      <c r="O249" s="14"/>
      <c r="P249" s="22"/>
      <c r="Q249" s="22"/>
    </row>
    <row r="250" spans="5:17" x14ac:dyDescent="0.25">
      <c r="E250" s="19" t="s">
        <v>442</v>
      </c>
      <c r="F250" s="233" t="s">
        <v>694</v>
      </c>
      <c r="H250" s="14"/>
      <c r="I250" s="231"/>
      <c r="J250" s="231"/>
      <c r="K250" s="231"/>
      <c r="M250" s="14"/>
      <c r="O250" s="14"/>
      <c r="P250" s="22"/>
      <c r="Q250" s="22"/>
    </row>
    <row r="251" spans="5:17" x14ac:dyDescent="0.25">
      <c r="E251" s="19" t="s">
        <v>443</v>
      </c>
      <c r="F251" s="233" t="s">
        <v>695</v>
      </c>
      <c r="H251" s="14"/>
      <c r="I251" s="231"/>
      <c r="J251" s="231"/>
      <c r="K251" s="231"/>
      <c r="M251" s="14"/>
      <c r="O251" s="14"/>
      <c r="P251" s="22"/>
      <c r="Q251" s="22"/>
    </row>
    <row r="252" spans="5:17" x14ac:dyDescent="0.25">
      <c r="E252" s="19" t="s">
        <v>444</v>
      </c>
      <c r="F252" s="233" t="s">
        <v>696</v>
      </c>
      <c r="H252" s="14"/>
      <c r="I252" s="231"/>
      <c r="J252" s="231"/>
      <c r="K252" s="231"/>
      <c r="M252" s="14"/>
      <c r="O252" s="14"/>
      <c r="P252" s="22"/>
      <c r="Q252" s="22"/>
    </row>
    <row r="253" spans="5:17" x14ac:dyDescent="0.25">
      <c r="E253" s="19" t="s">
        <v>445</v>
      </c>
      <c r="F253" s="233" t="s">
        <v>697</v>
      </c>
      <c r="H253" s="14"/>
      <c r="I253" s="231"/>
      <c r="J253" s="231"/>
      <c r="K253" s="231"/>
      <c r="M253" s="14"/>
      <c r="O253" s="14"/>
      <c r="P253" s="22"/>
      <c r="Q253" s="22"/>
    </row>
    <row r="254" spans="5:17" x14ac:dyDescent="0.25">
      <c r="E254" s="19" t="s">
        <v>446</v>
      </c>
      <c r="F254" s="233" t="s">
        <v>698</v>
      </c>
      <c r="H254" s="14"/>
      <c r="I254" s="231"/>
      <c r="J254" s="231"/>
      <c r="K254" s="231"/>
      <c r="M254" s="14"/>
      <c r="O254" s="14"/>
      <c r="P254" s="22"/>
      <c r="Q254" s="22"/>
    </row>
    <row r="255" spans="5:17" x14ac:dyDescent="0.25">
      <c r="E255" s="19" t="s">
        <v>447</v>
      </c>
      <c r="F255" s="233" t="s">
        <v>699</v>
      </c>
      <c r="H255" s="14"/>
      <c r="I255" s="231"/>
      <c r="J255" s="231"/>
      <c r="K255" s="231"/>
      <c r="M255" s="14"/>
      <c r="O255" s="14"/>
      <c r="P255" s="22"/>
      <c r="Q255" s="22"/>
    </row>
    <row r="256" spans="5:17" x14ac:dyDescent="0.25">
      <c r="E256" s="19" t="s">
        <v>448</v>
      </c>
      <c r="F256" s="233" t="s">
        <v>700</v>
      </c>
      <c r="H256" s="14"/>
      <c r="I256" s="231"/>
      <c r="J256" s="231"/>
      <c r="K256" s="231"/>
      <c r="M256" s="14"/>
      <c r="O256" s="14"/>
      <c r="P256" s="22"/>
      <c r="Q256" s="22"/>
    </row>
    <row r="257" spans="5:17" x14ac:dyDescent="0.25">
      <c r="E257" s="19" t="s">
        <v>449</v>
      </c>
      <c r="F257" s="233" t="s">
        <v>701</v>
      </c>
      <c r="H257" s="14"/>
      <c r="I257" s="231"/>
      <c r="J257" s="231"/>
      <c r="K257" s="231"/>
      <c r="M257" s="14"/>
      <c r="O257" s="14"/>
      <c r="P257" s="22"/>
      <c r="Q257" s="22"/>
    </row>
    <row r="258" spans="5:17" x14ac:dyDescent="0.25">
      <c r="E258" s="19" t="s">
        <v>450</v>
      </c>
      <c r="F258" s="233" t="s">
        <v>702</v>
      </c>
      <c r="H258" s="14"/>
      <c r="I258" s="231"/>
      <c r="J258" s="231"/>
      <c r="K258" s="231"/>
      <c r="M258" s="14"/>
      <c r="O258" s="14"/>
      <c r="P258" s="22"/>
      <c r="Q258" s="22"/>
    </row>
    <row r="259" spans="5:17" x14ac:dyDescent="0.25">
      <c r="E259" s="19" t="s">
        <v>451</v>
      </c>
      <c r="F259" s="233" t="s">
        <v>703</v>
      </c>
      <c r="H259" s="14"/>
      <c r="I259" s="231"/>
      <c r="J259" s="231"/>
      <c r="K259" s="231"/>
      <c r="M259" s="14"/>
      <c r="O259" s="14"/>
      <c r="P259" s="22"/>
      <c r="Q259" s="22"/>
    </row>
    <row r="260" spans="5:17" x14ac:dyDescent="0.25">
      <c r="E260" s="19" t="s">
        <v>452</v>
      </c>
      <c r="F260" s="233" t="s">
        <v>704</v>
      </c>
      <c r="H260" s="14"/>
      <c r="I260" s="231"/>
      <c r="J260" s="231"/>
      <c r="K260" s="231"/>
      <c r="M260" s="14"/>
      <c r="O260" s="14"/>
      <c r="P260" s="22"/>
      <c r="Q260" s="22"/>
    </row>
    <row r="261" spans="5:17" x14ac:dyDescent="0.25">
      <c r="E261" s="19" t="s">
        <v>453</v>
      </c>
      <c r="F261" s="233" t="s">
        <v>705</v>
      </c>
      <c r="H261" s="14"/>
      <c r="I261" s="231"/>
      <c r="J261" s="231"/>
      <c r="K261" s="231"/>
      <c r="M261" s="14"/>
      <c r="O261" s="14"/>
      <c r="P261" s="22"/>
      <c r="Q261" s="22"/>
    </row>
    <row r="262" spans="5:17" x14ac:dyDescent="0.25">
      <c r="E262" s="19" t="s">
        <v>454</v>
      </c>
      <c r="F262" s="233" t="s">
        <v>706</v>
      </c>
      <c r="H262" s="14"/>
      <c r="I262" s="231"/>
      <c r="J262" s="231"/>
      <c r="K262" s="231"/>
      <c r="M262" s="14"/>
      <c r="O262" s="14"/>
      <c r="P262" s="22"/>
      <c r="Q262" s="22"/>
    </row>
    <row r="263" spans="5:17" x14ac:dyDescent="0.25">
      <c r="E263" s="19" t="s">
        <v>455</v>
      </c>
      <c r="F263" s="233" t="s">
        <v>707</v>
      </c>
      <c r="H263" s="14"/>
      <c r="I263" s="231"/>
      <c r="J263" s="231"/>
      <c r="K263" s="231"/>
      <c r="M263" s="14"/>
      <c r="O263" s="14"/>
      <c r="P263" s="22"/>
      <c r="Q263" s="22"/>
    </row>
    <row r="264" spans="5:17" x14ac:dyDescent="0.25">
      <c r="E264" s="19" t="s">
        <v>456</v>
      </c>
      <c r="F264" s="233" t="s">
        <v>708</v>
      </c>
      <c r="H264" s="14"/>
      <c r="I264" s="231"/>
      <c r="J264" s="231"/>
      <c r="K264" s="231"/>
      <c r="M264" s="14"/>
      <c r="O264" s="14"/>
      <c r="P264" s="22"/>
      <c r="Q264" s="22"/>
    </row>
    <row r="265" spans="5:17" ht="15.75" thickBot="1" x14ac:dyDescent="0.3">
      <c r="E265" s="20" t="s">
        <v>457</v>
      </c>
      <c r="F265" s="234" t="s">
        <v>709</v>
      </c>
      <c r="H265" s="14"/>
      <c r="I265" s="231"/>
      <c r="J265" s="231"/>
      <c r="K265" s="231"/>
      <c r="M265" s="14"/>
      <c r="O265" s="14"/>
      <c r="P265" s="22"/>
      <c r="Q265" s="22"/>
    </row>
    <row r="266" spans="5:17" x14ac:dyDescent="0.25">
      <c r="H266" s="14"/>
      <c r="I266" s="231"/>
      <c r="J266" s="231"/>
      <c r="K266" s="231"/>
      <c r="M266" s="14"/>
      <c r="O266" s="14"/>
      <c r="P266" s="22"/>
      <c r="Q266" s="22"/>
    </row>
    <row r="267" spans="5:17" x14ac:dyDescent="0.25">
      <c r="H267" s="7" t="s">
        <v>725</v>
      </c>
      <c r="M267" s="14"/>
      <c r="O267" s="14"/>
      <c r="P267" s="22"/>
      <c r="Q267" s="22"/>
    </row>
    <row r="268" spans="5:17" x14ac:dyDescent="0.25">
      <c r="H268" s="7" t="s">
        <v>32</v>
      </c>
      <c r="M268" s="14"/>
      <c r="O268" s="14"/>
      <c r="P268" s="22"/>
      <c r="Q268" s="22"/>
    </row>
    <row r="269" spans="5:17" x14ac:dyDescent="0.25">
      <c r="H269" s="7" t="s">
        <v>33</v>
      </c>
      <c r="M269" s="14"/>
      <c r="O269" s="14"/>
      <c r="P269" s="22"/>
      <c r="Q269" s="22"/>
    </row>
    <row r="270" spans="5:17" x14ac:dyDescent="0.25">
      <c r="H270" s="7" t="s">
        <v>34</v>
      </c>
      <c r="M270" s="14"/>
      <c r="O270" s="14"/>
      <c r="P270" s="22"/>
      <c r="Q270" s="22"/>
    </row>
    <row r="271" spans="5:17" x14ac:dyDescent="0.25">
      <c r="H271" s="7" t="s">
        <v>35</v>
      </c>
      <c r="M271" s="14"/>
      <c r="O271" s="14"/>
      <c r="P271" s="22"/>
      <c r="Q271" s="22"/>
    </row>
    <row r="272" spans="5:17" x14ac:dyDescent="0.25">
      <c r="H272" s="7" t="s">
        <v>10</v>
      </c>
      <c r="M272" s="14"/>
      <c r="O272" s="14"/>
      <c r="P272" s="22"/>
      <c r="Q272" s="22"/>
    </row>
    <row r="273" spans="8:17" x14ac:dyDescent="0.25">
      <c r="H273" s="7" t="s">
        <v>726</v>
      </c>
      <c r="M273" s="14"/>
      <c r="O273" s="14"/>
      <c r="P273" s="22"/>
      <c r="Q273" s="22"/>
    </row>
    <row r="274" spans="8:17" x14ac:dyDescent="0.25">
      <c r="H274" s="7" t="s">
        <v>727</v>
      </c>
      <c r="M274" s="14"/>
      <c r="O274" s="14"/>
      <c r="P274" s="22"/>
      <c r="Q274" s="22"/>
    </row>
    <row r="275" spans="8:17" x14ac:dyDescent="0.25">
      <c r="H275" s="7" t="s">
        <v>4</v>
      </c>
      <c r="M275" s="14"/>
      <c r="O275" s="14"/>
      <c r="P275" s="22"/>
      <c r="Q275" s="22"/>
    </row>
    <row r="276" spans="8:17" x14ac:dyDescent="0.25">
      <c r="H276" s="7" t="s">
        <v>2</v>
      </c>
      <c r="M276" s="14"/>
      <c r="O276" s="14"/>
      <c r="P276" s="22"/>
      <c r="Q276" s="22"/>
    </row>
    <row r="277" spans="8:17" x14ac:dyDescent="0.25">
      <c r="H277" s="7" t="s">
        <v>728</v>
      </c>
      <c r="M277" s="14"/>
      <c r="O277" s="14"/>
      <c r="P277" s="22"/>
      <c r="Q277" s="22"/>
    </row>
    <row r="278" spans="8:17" x14ac:dyDescent="0.25">
      <c r="H278" s="7" t="s">
        <v>36</v>
      </c>
      <c r="M278" s="14"/>
      <c r="O278" s="14"/>
      <c r="P278" s="22"/>
      <c r="Q278" s="22"/>
    </row>
    <row r="279" spans="8:17" x14ac:dyDescent="0.25">
      <c r="H279" s="7" t="s">
        <v>11</v>
      </c>
      <c r="M279" s="14"/>
      <c r="O279" s="14"/>
      <c r="P279" s="22"/>
      <c r="Q279" s="22"/>
    </row>
    <row r="280" spans="8:17" x14ac:dyDescent="0.25">
      <c r="H280" s="7" t="s">
        <v>9</v>
      </c>
      <c r="M280" s="14"/>
      <c r="O280" s="14"/>
      <c r="P280" s="22"/>
      <c r="Q280" s="22"/>
    </row>
    <row r="281" spans="8:17" x14ac:dyDescent="0.25">
      <c r="H281" s="7" t="s">
        <v>729</v>
      </c>
      <c r="M281" s="14"/>
      <c r="O281" s="14"/>
      <c r="P281" s="22"/>
      <c r="Q281" s="22"/>
    </row>
    <row r="282" spans="8:17" x14ac:dyDescent="0.25">
      <c r="H282" s="7" t="s">
        <v>37</v>
      </c>
      <c r="M282" s="14"/>
      <c r="O282" s="14"/>
      <c r="P282" s="22"/>
      <c r="Q282" s="22"/>
    </row>
    <row r="283" spans="8:17" x14ac:dyDescent="0.25">
      <c r="H283" s="7" t="s">
        <v>38</v>
      </c>
      <c r="M283" s="14"/>
      <c r="O283" s="14"/>
      <c r="P283" s="22"/>
      <c r="Q283" s="22"/>
    </row>
    <row r="284" spans="8:17" x14ac:dyDescent="0.25">
      <c r="H284" s="7" t="s">
        <v>39</v>
      </c>
      <c r="M284" s="14"/>
      <c r="O284" s="14"/>
      <c r="P284" s="22"/>
      <c r="Q284" s="22"/>
    </row>
    <row r="285" spans="8:17" x14ac:dyDescent="0.25">
      <c r="H285" s="7" t="s">
        <v>40</v>
      </c>
      <c r="M285" s="14"/>
      <c r="O285" s="14"/>
      <c r="P285" s="22"/>
      <c r="Q285" s="22"/>
    </row>
    <row r="286" spans="8:17" x14ac:dyDescent="0.25">
      <c r="H286" s="7" t="s">
        <v>730</v>
      </c>
      <c r="M286" s="14"/>
      <c r="O286" s="14"/>
      <c r="P286" s="22"/>
      <c r="Q286" s="22"/>
    </row>
    <row r="287" spans="8:17" x14ac:dyDescent="0.25">
      <c r="H287" s="7" t="s">
        <v>731</v>
      </c>
      <c r="M287" s="14"/>
      <c r="O287" s="14"/>
      <c r="P287" s="22"/>
      <c r="Q287" s="22"/>
    </row>
    <row r="288" spans="8:17" x14ac:dyDescent="0.25">
      <c r="H288" s="7" t="s">
        <v>732</v>
      </c>
      <c r="M288" s="14"/>
      <c r="O288" s="14"/>
      <c r="P288" s="22"/>
      <c r="Q288" s="22"/>
    </row>
    <row r="289" spans="5:17" x14ac:dyDescent="0.25">
      <c r="H289" s="7" t="s">
        <v>44</v>
      </c>
      <c r="M289" s="14"/>
      <c r="O289" s="14"/>
      <c r="P289" s="22"/>
      <c r="Q289" s="22"/>
    </row>
    <row r="290" spans="5:17" x14ac:dyDescent="0.25">
      <c r="H290" s="241" t="s">
        <v>75</v>
      </c>
      <c r="M290" s="14"/>
      <c r="O290" s="14"/>
      <c r="P290" s="22"/>
      <c r="Q290" s="22"/>
    </row>
    <row r="291" spans="5:17" x14ac:dyDescent="0.25">
      <c r="H291" s="241" t="s">
        <v>733</v>
      </c>
      <c r="M291" s="14"/>
      <c r="O291" s="14"/>
      <c r="P291" s="22"/>
      <c r="Q291" s="22"/>
    </row>
    <row r="292" spans="5:17" x14ac:dyDescent="0.25">
      <c r="H292" s="241" t="s">
        <v>734</v>
      </c>
      <c r="M292" s="14"/>
      <c r="O292" s="14"/>
      <c r="P292" s="22"/>
      <c r="Q292" s="22"/>
    </row>
    <row r="293" spans="5:17" x14ac:dyDescent="0.25">
      <c r="H293" s="241" t="s">
        <v>46</v>
      </c>
      <c r="M293" s="14"/>
      <c r="O293" s="14"/>
      <c r="P293" s="22"/>
      <c r="Q293" s="22"/>
    </row>
    <row r="294" spans="5:17" x14ac:dyDescent="0.25">
      <c r="H294" s="241" t="s">
        <v>5</v>
      </c>
      <c r="M294" s="14"/>
      <c r="O294" s="14"/>
      <c r="P294" s="22"/>
      <c r="Q294" s="22"/>
    </row>
    <row r="295" spans="5:17" x14ac:dyDescent="0.25">
      <c r="H295" s="241" t="s">
        <v>47</v>
      </c>
      <c r="M295" s="14"/>
      <c r="O295" s="14"/>
      <c r="P295" s="22"/>
      <c r="Q295" s="22"/>
    </row>
    <row r="296" spans="5:17" ht="15.75" thickBot="1" x14ac:dyDescent="0.3">
      <c r="H296" s="8" t="s">
        <v>29</v>
      </c>
      <c r="M296" s="14"/>
      <c r="O296" s="14"/>
      <c r="P296" s="22"/>
      <c r="Q296" s="22"/>
    </row>
    <row r="297" spans="5:17" ht="15.75" thickBot="1" x14ac:dyDescent="0.3">
      <c r="M297" s="16"/>
      <c r="O297" s="14"/>
      <c r="P297" s="22"/>
      <c r="Q297" s="22"/>
    </row>
    <row r="298" spans="5:17" x14ac:dyDescent="0.25">
      <c r="M298" s="6" t="s">
        <v>185</v>
      </c>
      <c r="O298" s="14"/>
      <c r="P298" s="22"/>
      <c r="Q298" s="22"/>
    </row>
    <row r="299" spans="5:17" x14ac:dyDescent="0.25">
      <c r="M299" s="7" t="s">
        <v>188</v>
      </c>
      <c r="O299" s="14"/>
      <c r="P299" s="22"/>
      <c r="Q299" s="22"/>
    </row>
    <row r="300" spans="5:17" x14ac:dyDescent="0.25">
      <c r="M300" s="7" t="s">
        <v>184</v>
      </c>
      <c r="O300" s="14"/>
      <c r="P300" s="22"/>
      <c r="Q300" s="22"/>
    </row>
    <row r="301" spans="5:17" x14ac:dyDescent="0.25">
      <c r="M301" s="7" t="s">
        <v>3</v>
      </c>
      <c r="O301" s="14"/>
      <c r="P301" s="22"/>
      <c r="Q301" s="22"/>
    </row>
    <row r="302" spans="5:17" x14ac:dyDescent="0.25">
      <c r="M302" s="7" t="s">
        <v>187</v>
      </c>
      <c r="O302" s="14"/>
      <c r="P302" s="22"/>
      <c r="Q302" s="22"/>
    </row>
    <row r="303" spans="5:17" x14ac:dyDescent="0.25">
      <c r="M303" s="7" t="s">
        <v>29</v>
      </c>
      <c r="O303" s="14"/>
      <c r="P303" s="22"/>
      <c r="Q303" s="22"/>
    </row>
    <row r="304" spans="5:17" x14ac:dyDescent="0.25">
      <c r="E304"/>
      <c r="F304"/>
      <c r="M304" s="7" t="s">
        <v>189</v>
      </c>
      <c r="O304" s="14"/>
      <c r="P304" s="22"/>
      <c r="Q304" s="22"/>
    </row>
    <row r="305" spans="5:17" ht="15.75" thickBot="1" x14ac:dyDescent="0.3">
      <c r="E305"/>
      <c r="F305"/>
      <c r="M305" s="7" t="s">
        <v>186</v>
      </c>
      <c r="O305" s="16"/>
      <c r="P305" s="22"/>
      <c r="Q305" s="22"/>
    </row>
    <row r="306" spans="5:17" x14ac:dyDescent="0.25">
      <c r="E306"/>
      <c r="F306"/>
      <c r="M306" s="7" t="s">
        <v>191</v>
      </c>
      <c r="O306" s="18" t="s">
        <v>131</v>
      </c>
      <c r="P306" s="23">
        <v>1</v>
      </c>
      <c r="Q306" s="24" t="s">
        <v>7</v>
      </c>
    </row>
    <row r="307" spans="5:17" ht="15.75" thickBot="1" x14ac:dyDescent="0.3">
      <c r="E307"/>
      <c r="F307"/>
      <c r="M307" s="8" t="s">
        <v>190</v>
      </c>
      <c r="O307" s="19" t="s">
        <v>132</v>
      </c>
      <c r="P307" s="25">
        <v>1</v>
      </c>
      <c r="Q307" s="26" t="s">
        <v>83</v>
      </c>
    </row>
    <row r="308" spans="5:17" x14ac:dyDescent="0.25">
      <c r="E308"/>
      <c r="F308"/>
      <c r="O308" s="19" t="s">
        <v>133</v>
      </c>
      <c r="P308" s="25">
        <v>1</v>
      </c>
      <c r="Q308" s="26" t="s">
        <v>84</v>
      </c>
    </row>
    <row r="309" spans="5:17" ht="15.75" thickBot="1" x14ac:dyDescent="0.3">
      <c r="O309" s="20" t="s">
        <v>130</v>
      </c>
      <c r="P309" s="27">
        <v>6</v>
      </c>
      <c r="Q309" s="28" t="s">
        <v>85</v>
      </c>
    </row>
  </sheetData>
  <sheetProtection algorithmName="SHA-512" hashValue="Qj22AoQ0XCWD/kHZXE66KxScGNHXurBjm7Vuofwz2e+avhcgLorNWMXg6+rD8Je6cqvHAP75LGgoYM3P+SJk4A==" saltValue="SB1SuABhQsapV2U0DbGUzg==" spinCount="100000" sheet="1" objects="1" scenarios="1"/>
  <sortState xmlns:xlrd2="http://schemas.microsoft.com/office/spreadsheetml/2017/richdata2" ref="M268:M276">
    <sortCondition ref="M268:M276"/>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Finance_x0020_Forms xmlns="925fdd48-b94d-4967-b51b-266f2fc572eb">Expenses</Finance_x0020_Forms>
    <Departments xmlns="925fdd48-b94d-4967-b51b-266f2fc572eb">Finance</Departments>
    <Location_x0020__x0028_Finance_x0020_Forms_x0020_ONLY_x0029_ xmlns="925fdd48-b94d-4967-b51b-266f2fc572eb">RSC UK</Location_x0020__x0028_Finance_x0020_Forms_x0020_ONLY_x0029_>
    <Form xmlns="925fdd48-b94d-4967-b51b-266f2fc572eb"/>
    <Group_x0020_order xmlns="fb0b8cd2-c66b-49ec-9532-3784b1a9ae67" xsi:nil="true"/>
    <Form_x0020_Order xmlns="925fdd48-b94d-4967-b51b-266f2fc572eb" xsi:nil="true"/>
    <Description0 xmlns="fb0b8cd2-c66b-49ec-9532-3784b1a9ae6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53C9238E1B4E46A4C8A24E370CA629" ma:contentTypeVersion="10" ma:contentTypeDescription="Create a new document." ma:contentTypeScope="" ma:versionID="adcc0f9753c77d439b85ddbea99a692c">
  <xsd:schema xmlns:xsd="http://www.w3.org/2001/XMLSchema" xmlns:p="http://schemas.microsoft.com/office/2006/metadata/properties" xmlns:ns2="925fdd48-b94d-4967-b51b-266f2fc572eb" xmlns:ns3="fb0b8cd2-c66b-49ec-9532-3784b1a9ae67" targetNamespace="http://schemas.microsoft.com/office/2006/metadata/properties" ma:root="true" ma:fieldsID="f018383c498c6d91d4de15e2ad198a89" ns2:_="" ns3:_="">
    <xsd:import namespace="925fdd48-b94d-4967-b51b-266f2fc572eb"/>
    <xsd:import namespace="fb0b8cd2-c66b-49ec-9532-3784b1a9ae67"/>
    <xsd:element name="properties">
      <xsd:complexType>
        <xsd:sequence>
          <xsd:element name="documentManagement">
            <xsd:complexType>
              <xsd:all>
                <xsd:element ref="ns2:Departments" minOccurs="0"/>
                <xsd:element ref="ns2:Form" minOccurs="0"/>
                <xsd:element ref="ns3:Group_x0020_order" minOccurs="0"/>
                <xsd:element ref="ns2:Finance_x0020_Forms" minOccurs="0"/>
                <xsd:element ref="ns2:Form_x0020_Order" minOccurs="0"/>
                <xsd:element ref="ns2:Location_x0020__x0028_Finance_x0020_Forms_x0020_ONLY_x0029_" minOccurs="0"/>
                <xsd:element ref="ns3:Description0" minOccurs="0"/>
              </xsd:all>
            </xsd:complexType>
          </xsd:element>
        </xsd:sequence>
      </xsd:complexType>
    </xsd:element>
  </xsd:schema>
  <xsd:schema xmlns:xsd="http://www.w3.org/2001/XMLSchema" xmlns:dms="http://schemas.microsoft.com/office/2006/documentManagement/types" targetNamespace="925fdd48-b94d-4967-b51b-266f2fc572eb" elementFormDefault="qualified">
    <xsd:import namespace="http://schemas.microsoft.com/office/2006/documentManagement/types"/>
    <xsd:element name="Departments" ma:index="8" nillable="true" ma:displayName="Departments" ma:format="Dropdown" ma:internalName="Departments">
      <xsd:simpleType>
        <xsd:restriction base="dms:Choice">
          <xsd:enumeration value="Publishing"/>
          <xsd:enumeration value="Operations"/>
          <xsd:enumeration value="Informatics"/>
          <xsd:enumeration value="Strategic Development"/>
          <xsd:enumeration value="Projects Office"/>
          <xsd:enumeration value="Editorial Production"/>
          <xsd:enumeration value="Technology"/>
          <xsd:enumeration value="Production Services"/>
          <xsd:enumeration value="Publishing Services"/>
          <xsd:enumeration value="Editorial"/>
          <xsd:enumeration value="Journals Development"/>
          <xsd:enumeration value="Books and Magazines"/>
          <xsd:enumeration value="Business Development"/>
          <xsd:enumeration value="Electronic Development"/>
          <xsd:enumeration value="Sales"/>
          <xsd:enumeration value="Marketing"/>
          <xsd:enumeration value="Marketing Publishing"/>
          <xsd:enumeration value="Marketing Operations"/>
          <xsd:enumeration value="Marketing SEI"/>
          <xsd:enumeration value="International Development"/>
          <xsd:enumeration value="Communications and External Relations"/>
          <xsd:enumeration value="Communications"/>
          <xsd:enumeration value="Corporate Development"/>
          <xsd:enumeration value="Government Relations"/>
          <xsd:enumeration value="Science, Education and Industry"/>
          <xsd:enumeration value="Science and Education"/>
          <xsd:enumeration value="Education"/>
          <xsd:enumeration value="Industry"/>
          <xsd:enumeration value="Science"/>
          <xsd:enumeration value="Events"/>
          <xsd:enumeration value="Member Services"/>
          <xsd:enumeration value="Administration"/>
          <xsd:enumeration value="Advice and Guidance"/>
          <xsd:enumeration value="Chemistry Centre"/>
          <xsd:enumeration value="Membership and Qualifications"/>
          <xsd:enumeration value="Networks"/>
          <xsd:enumeration value="Member Services Sales"/>
          <xsd:enumeration value="Contracts &amp; Copyright"/>
          <xsd:enumeration value="Finance"/>
          <xsd:enumeration value="Human Resources"/>
          <xsd:enumeration value="Facilities"/>
          <xsd:enumeration value="Secretariat"/>
          <xsd:enumeration value="RSC Worldwide"/>
          <xsd:enumeration value="RSC Worldwide China"/>
          <xsd:enumeration value="RSC Worldwide US"/>
          <xsd:enumeration value="Journals"/>
        </xsd:restriction>
      </xsd:simpleType>
    </xsd:element>
    <xsd:element name="Form" ma:index="9" nillable="true" ma:displayName="Form" ma:internalName="Form">
      <xsd:complexType>
        <xsd:complexContent>
          <xsd:extension base="dms:MultiChoice">
            <xsd:sequence>
              <xsd:element name="Value" maxOccurs="unbounded" minOccurs="0" nillable="true">
                <xsd:simpleType>
                  <xsd:restriction base="dms:Choice">
                    <xsd:enumeration value="Post"/>
                    <xsd:enumeration value="Car Rental"/>
                    <xsd:enumeration value="Health &amp; Safety"/>
                    <xsd:enumeration value="Room Booking"/>
                    <xsd:enumeration value="Account Set Up"/>
                    <xsd:enumeration value="Request Form"/>
                    <xsd:enumeration value="Loan"/>
                    <xsd:enumeration value="Design"/>
                    <xsd:enumeration value="Travel"/>
                    <xsd:enumeration value="Members"/>
                    <xsd:enumeration value="Risk Assessment"/>
                    <xsd:enumeration value="Recruitment"/>
                    <xsd:enumeration value="Misc"/>
                    <xsd:enumeration value="Exhibition"/>
                    <xsd:enumeration value="New Starter"/>
                    <xsd:enumeration value="TGH Visitor Form"/>
                    <xsd:enumeration value="BH Visitor Form"/>
                    <xsd:enumeration value="Excellence"/>
                    <xsd:enumeration value="Meet Me"/>
                    <xsd:enumeration value="Taxi Request form"/>
                    <xsd:enumeration value="Cohesion"/>
                    <xsd:enumeration value="Mailing Form"/>
                    <xsd:enumeration value="Stock Control"/>
                    <xsd:enumeration value="Images"/>
                  </xsd:restriction>
                </xsd:simpleType>
              </xsd:element>
            </xsd:sequence>
          </xsd:extension>
        </xsd:complexContent>
      </xsd:complexType>
    </xsd:element>
    <xsd:element name="Finance_x0020_Forms" ma:index="11" nillable="true" ma:displayName="Finance Forms" ma:format="Dropdown" ma:internalName="Finance_x0020_Forms">
      <xsd:simpleType>
        <xsd:restriction base="dms:Choice">
          <xsd:enumeration value="Change of Bank Details"/>
          <xsd:enumeration value="Corporate Credit Cards"/>
          <xsd:enumeration value="Expenses"/>
          <xsd:enumeration value="Purchase Ledger"/>
          <xsd:enumeration value="Sales Invoices and Credit Notes"/>
          <xsd:enumeration value="Processing Team"/>
          <xsd:enumeration value="Traders"/>
          <xsd:enumeration value="Proactis"/>
          <xsd:enumeration value="Timesheet"/>
        </xsd:restriction>
      </xsd:simpleType>
    </xsd:element>
    <xsd:element name="Form_x0020_Order" ma:index="12" nillable="true" ma:displayName="Form Order" ma:decimals="0" ma:internalName="Form_x0020_Order0" ma:percentage="FALSE">
      <xsd:simpleType>
        <xsd:restriction base="dms:Number"/>
      </xsd:simpleType>
    </xsd:element>
    <xsd:element name="Location_x0020__x0028_Finance_x0020_Forms_x0020_ONLY_x0029_" ma:index="13" nillable="true" ma:displayName="Location (Finance Forms ONLY)" ma:format="Dropdown" ma:internalName="Location_x0020__x0028_Finance_x0020_Forms_x0020_ONLY_x0029_">
      <xsd:simpleType>
        <xsd:restriction base="dms:Choice">
          <xsd:enumeration value="RSC UK"/>
          <xsd:enumeration value="RSC US"/>
          <xsd:enumeration value="RSC Worldwide General"/>
        </xsd:restriction>
      </xsd:simpleType>
    </xsd:element>
  </xsd:schema>
  <xsd:schema xmlns:xsd="http://www.w3.org/2001/XMLSchema" xmlns:dms="http://schemas.microsoft.com/office/2006/documentManagement/types" targetNamespace="fb0b8cd2-c66b-49ec-9532-3784b1a9ae67" elementFormDefault="qualified">
    <xsd:import namespace="http://schemas.microsoft.com/office/2006/documentManagement/types"/>
    <xsd:element name="Group_x0020_order" ma:index="10" nillable="true" ma:displayName="Group order" ma:internalName="Group_x0020_order">
      <xsd:simpleType>
        <xsd:restriction base="dms:Number"/>
      </xsd:simpleType>
    </xsd:element>
    <xsd:element name="Description0" ma:index="14" nillable="true" ma:displayName="Description" ma:internalName="Description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1DC8839-5394-4CB6-A83D-2FD5F38E1B49}">
  <ds:schemaRefs>
    <ds:schemaRef ds:uri="http://schemas.microsoft.com/sharepoint/v3/contenttype/forms"/>
  </ds:schemaRefs>
</ds:datastoreItem>
</file>

<file path=customXml/itemProps2.xml><?xml version="1.0" encoding="utf-8"?>
<ds:datastoreItem xmlns:ds="http://schemas.openxmlformats.org/officeDocument/2006/customXml" ds:itemID="{EE7E061B-40F8-4558-944B-890C8CBDF7E0}">
  <ds:schemaRefs>
    <ds:schemaRef ds:uri="http://schemas.microsoft.com/office/2006/metadata/properties"/>
    <ds:schemaRef ds:uri="925fdd48-b94d-4967-b51b-266f2fc572eb"/>
    <ds:schemaRef ds:uri="fb0b8cd2-c66b-49ec-9532-3784b1a9ae67"/>
  </ds:schemaRefs>
</ds:datastoreItem>
</file>

<file path=customXml/itemProps3.xml><?xml version="1.0" encoding="utf-8"?>
<ds:datastoreItem xmlns:ds="http://schemas.openxmlformats.org/officeDocument/2006/customXml" ds:itemID="{DF3FEE2B-9705-4F96-8437-D37190772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5fdd48-b94d-4967-b51b-266f2fc572eb"/>
    <ds:schemaRef ds:uri="fb0b8cd2-c66b-49ec-9532-3784b1a9ae6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Expenses Policy Guidance</vt:lpstr>
      <vt:lpstr>ExpenseForm</vt:lpstr>
      <vt:lpstr>Admin</vt:lpstr>
      <vt:lpstr>Email Data</vt:lpstr>
      <vt:lpstr>Finance</vt:lpstr>
      <vt:lpstr>Netsuite Upload</vt:lpstr>
      <vt:lpstr>DataSource</vt:lpstr>
      <vt:lpstr>Purchase Items</vt:lpstr>
      <vt:lpstr>bu</vt:lpstr>
      <vt:lpstr>countries</vt:lpstr>
      <vt:lpstr>currency</vt:lpstr>
      <vt:lpstr>expensescategory</vt:lpstr>
      <vt:lpstr>salutation</vt:lpstr>
      <vt:lpstr>yesno</vt:lpstr>
    </vt:vector>
  </TitlesOfParts>
  <Company>Royal Society of Chemistry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Member-Non Member Expenses Form</dc:title>
  <dc:creator>Royal Society of Chemistry</dc:creator>
  <cp:lastModifiedBy>Gary Belcher</cp:lastModifiedBy>
  <cp:lastPrinted>2019-12-31T13:28:32Z</cp:lastPrinted>
  <dcterms:created xsi:type="dcterms:W3CDTF">2015-09-10T13:05:26Z</dcterms:created>
  <dcterms:modified xsi:type="dcterms:W3CDTF">2024-06-18T14:29:09Z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0x0101006453C9238E1B4E46A4C8A24E370CA629</vt:lpwstr>
  </property>
</Properties>
</file>